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2 REALIZACE\222 P. CINGRA ZELEŇ\VŘ\Priloha_c._3_vykaz_vymer\"/>
    </mc:Choice>
  </mc:AlternateContent>
  <bookViews>
    <workbookView xWindow="0" yWindow="0" windowWidth="28800" windowHeight="12480"/>
  </bookViews>
  <sheets>
    <sheet name="Rekapitulace stavby" sheetId="1" r:id="rId1"/>
    <sheet name="02 - SO 07 TERÉN" sheetId="2" r:id="rId2"/>
    <sheet name="03 - SO 07 SADOVÉ ÚPRAVY" sheetId="3" r:id="rId3"/>
  </sheets>
  <definedNames>
    <definedName name="_xlnm._FilterDatabase" localSheetId="1" hidden="1">'02 - SO 07 TERÉN'!$C$118:$K$141</definedName>
    <definedName name="_xlnm._FilterDatabase" localSheetId="2" hidden="1">'03 - SO 07 SADOVÉ ÚPRAVY'!$C$126:$K$509</definedName>
    <definedName name="_xlnm.Print_Titles" localSheetId="1">'02 - SO 07 TERÉN'!$118:$118</definedName>
    <definedName name="_xlnm.Print_Titles" localSheetId="2">'03 - SO 07 SADOVÉ ÚPRAVY'!$126:$126</definedName>
    <definedName name="_xlnm.Print_Titles" localSheetId="0">'Rekapitulace stavby'!$92:$92</definedName>
    <definedName name="_xlnm.Print_Area" localSheetId="1">'02 - SO 07 TERÉN'!$C$4:$J$76,'02 - SO 07 TERÉN'!$C$82:$J$100,'02 - SO 07 TERÉN'!$C$106:$K$141</definedName>
    <definedName name="_xlnm.Print_Area" localSheetId="2">'03 - SO 07 SADOVÉ ÚPRAVY'!$C$4:$J$76,'03 - SO 07 SADOVÉ ÚPRAVY'!$C$82:$J$108,'03 - SO 07 SADOVÉ ÚPRAVY'!$C$114:$K$509</definedName>
    <definedName name="_xlnm.Print_Area" localSheetId="0">'Rekapitulace stavby'!$D$4:$AO$76,'Rekapitulace stavby'!$C$82:$AQ$104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509" i="3"/>
  <c r="BH509" i="3"/>
  <c r="BG509" i="3"/>
  <c r="BF509" i="3"/>
  <c r="T509" i="3"/>
  <c r="T508" i="3" s="1"/>
  <c r="R509" i="3"/>
  <c r="R508" i="3"/>
  <c r="P509" i="3"/>
  <c r="P508" i="3" s="1"/>
  <c r="BI505" i="3"/>
  <c r="BH505" i="3"/>
  <c r="BG505" i="3"/>
  <c r="BF505" i="3"/>
  <c r="T505" i="3"/>
  <c r="R505" i="3"/>
  <c r="P505" i="3"/>
  <c r="BI502" i="3"/>
  <c r="BH502" i="3"/>
  <c r="BG502" i="3"/>
  <c r="BF502" i="3"/>
  <c r="T502" i="3"/>
  <c r="R502" i="3"/>
  <c r="P502" i="3"/>
  <c r="BI499" i="3"/>
  <c r="BH499" i="3"/>
  <c r="BG499" i="3"/>
  <c r="BF499" i="3"/>
  <c r="T499" i="3"/>
  <c r="R499" i="3"/>
  <c r="P499" i="3"/>
  <c r="BI496" i="3"/>
  <c r="BH496" i="3"/>
  <c r="BG496" i="3"/>
  <c r="BF496" i="3"/>
  <c r="T496" i="3"/>
  <c r="R496" i="3"/>
  <c r="P496" i="3"/>
  <c r="BI492" i="3"/>
  <c r="BH492" i="3"/>
  <c r="BG492" i="3"/>
  <c r="BF492" i="3"/>
  <c r="T492" i="3"/>
  <c r="R492" i="3"/>
  <c r="P492" i="3"/>
  <c r="BI488" i="3"/>
  <c r="BH488" i="3"/>
  <c r="BG488" i="3"/>
  <c r="BF488" i="3"/>
  <c r="T488" i="3"/>
  <c r="R488" i="3"/>
  <c r="P488" i="3"/>
  <c r="BI485" i="3"/>
  <c r="BH485" i="3"/>
  <c r="BG485" i="3"/>
  <c r="BF485" i="3"/>
  <c r="T485" i="3"/>
  <c r="R485" i="3"/>
  <c r="P485" i="3"/>
  <c r="BI482" i="3"/>
  <c r="BH482" i="3"/>
  <c r="BG482" i="3"/>
  <c r="BF482" i="3"/>
  <c r="T482" i="3"/>
  <c r="R482" i="3"/>
  <c r="P482" i="3"/>
  <c r="BI479" i="3"/>
  <c r="BH479" i="3"/>
  <c r="BG479" i="3"/>
  <c r="BF479" i="3"/>
  <c r="T479" i="3"/>
  <c r="R479" i="3"/>
  <c r="P479" i="3"/>
  <c r="BI476" i="3"/>
  <c r="BH476" i="3"/>
  <c r="BG476" i="3"/>
  <c r="BF476" i="3"/>
  <c r="T476" i="3"/>
  <c r="R476" i="3"/>
  <c r="P476" i="3"/>
  <c r="BI473" i="3"/>
  <c r="BH473" i="3"/>
  <c r="BG473" i="3"/>
  <c r="BF473" i="3"/>
  <c r="T473" i="3"/>
  <c r="R473" i="3"/>
  <c r="P473" i="3"/>
  <c r="BI470" i="3"/>
  <c r="BH470" i="3"/>
  <c r="BG470" i="3"/>
  <c r="BF470" i="3"/>
  <c r="T470" i="3"/>
  <c r="R470" i="3"/>
  <c r="P470" i="3"/>
  <c r="BI467" i="3"/>
  <c r="BH467" i="3"/>
  <c r="BG467" i="3"/>
  <c r="BF467" i="3"/>
  <c r="T467" i="3"/>
  <c r="R467" i="3"/>
  <c r="P467" i="3"/>
  <c r="BI464" i="3"/>
  <c r="BH464" i="3"/>
  <c r="BG464" i="3"/>
  <c r="BF464" i="3"/>
  <c r="T464" i="3"/>
  <c r="R464" i="3"/>
  <c r="P464" i="3"/>
  <c r="BI461" i="3"/>
  <c r="BH461" i="3"/>
  <c r="BG461" i="3"/>
  <c r="BF461" i="3"/>
  <c r="T461" i="3"/>
  <c r="R461" i="3"/>
  <c r="P461" i="3"/>
  <c r="BI458" i="3"/>
  <c r="BH458" i="3"/>
  <c r="BG458" i="3"/>
  <c r="BF458" i="3"/>
  <c r="T458" i="3"/>
  <c r="R458" i="3"/>
  <c r="P458" i="3"/>
  <c r="BI454" i="3"/>
  <c r="BH454" i="3"/>
  <c r="BG454" i="3"/>
  <c r="BF454" i="3"/>
  <c r="T454" i="3"/>
  <c r="R454" i="3"/>
  <c r="P454" i="3"/>
  <c r="BI451" i="3"/>
  <c r="BH451" i="3"/>
  <c r="BG451" i="3"/>
  <c r="BF451" i="3"/>
  <c r="T451" i="3"/>
  <c r="R451" i="3"/>
  <c r="P451" i="3"/>
  <c r="BI448" i="3"/>
  <c r="BH448" i="3"/>
  <c r="BG448" i="3"/>
  <c r="BF448" i="3"/>
  <c r="T448" i="3"/>
  <c r="R448" i="3"/>
  <c r="P448" i="3"/>
  <c r="BI445" i="3"/>
  <c r="BH445" i="3"/>
  <c r="BG445" i="3"/>
  <c r="BF445" i="3"/>
  <c r="T445" i="3"/>
  <c r="R445" i="3"/>
  <c r="P445" i="3"/>
  <c r="BI442" i="3"/>
  <c r="BH442" i="3"/>
  <c r="BG442" i="3"/>
  <c r="BF442" i="3"/>
  <c r="T442" i="3"/>
  <c r="R442" i="3"/>
  <c r="P442" i="3"/>
  <c r="BI439" i="3"/>
  <c r="BH439" i="3"/>
  <c r="BG439" i="3"/>
  <c r="BF439" i="3"/>
  <c r="T439" i="3"/>
  <c r="R439" i="3"/>
  <c r="P439" i="3"/>
  <c r="BI436" i="3"/>
  <c r="BH436" i="3"/>
  <c r="BG436" i="3"/>
  <c r="BF436" i="3"/>
  <c r="T436" i="3"/>
  <c r="R436" i="3"/>
  <c r="P436" i="3"/>
  <c r="BI431" i="3"/>
  <c r="BH431" i="3"/>
  <c r="BG431" i="3"/>
  <c r="BF431" i="3"/>
  <c r="T431" i="3"/>
  <c r="R431" i="3"/>
  <c r="P431" i="3"/>
  <c r="BI428" i="3"/>
  <c r="BH428" i="3"/>
  <c r="BG428" i="3"/>
  <c r="BF428" i="3"/>
  <c r="T428" i="3"/>
  <c r="R428" i="3"/>
  <c r="P428" i="3"/>
  <c r="BI424" i="3"/>
  <c r="BH424" i="3"/>
  <c r="BG424" i="3"/>
  <c r="BF424" i="3"/>
  <c r="T424" i="3"/>
  <c r="R424" i="3"/>
  <c r="P424" i="3"/>
  <c r="BI421" i="3"/>
  <c r="BH421" i="3"/>
  <c r="BG421" i="3"/>
  <c r="BF421" i="3"/>
  <c r="T421" i="3"/>
  <c r="R421" i="3"/>
  <c r="P421" i="3"/>
  <c r="BI418" i="3"/>
  <c r="BH418" i="3"/>
  <c r="BG418" i="3"/>
  <c r="BF418" i="3"/>
  <c r="T418" i="3"/>
  <c r="R418" i="3"/>
  <c r="P418" i="3"/>
  <c r="BI415" i="3"/>
  <c r="BH415" i="3"/>
  <c r="BG415" i="3"/>
  <c r="BF415" i="3"/>
  <c r="T415" i="3"/>
  <c r="R415" i="3"/>
  <c r="P415" i="3"/>
  <c r="BI412" i="3"/>
  <c r="BH412" i="3"/>
  <c r="BG412" i="3"/>
  <c r="BF412" i="3"/>
  <c r="T412" i="3"/>
  <c r="R412" i="3"/>
  <c r="P412" i="3"/>
  <c r="BI409" i="3"/>
  <c r="BH409" i="3"/>
  <c r="BG409" i="3"/>
  <c r="BF409" i="3"/>
  <c r="T409" i="3"/>
  <c r="R409" i="3"/>
  <c r="P409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7" i="3"/>
  <c r="BH397" i="3"/>
  <c r="BG397" i="3"/>
  <c r="BF397" i="3"/>
  <c r="T397" i="3"/>
  <c r="R397" i="3"/>
  <c r="P397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88" i="3"/>
  <c r="BH388" i="3"/>
  <c r="BG388" i="3"/>
  <c r="BF388" i="3"/>
  <c r="T388" i="3"/>
  <c r="R388" i="3"/>
  <c r="P388" i="3"/>
  <c r="BI385" i="3"/>
  <c r="BH385" i="3"/>
  <c r="BG385" i="3"/>
  <c r="BF385" i="3"/>
  <c r="T385" i="3"/>
  <c r="R385" i="3"/>
  <c r="P385" i="3"/>
  <c r="BI382" i="3"/>
  <c r="BH382" i="3"/>
  <c r="BG382" i="3"/>
  <c r="BF382" i="3"/>
  <c r="T382" i="3"/>
  <c r="R382" i="3"/>
  <c r="P382" i="3"/>
  <c r="BI379" i="3"/>
  <c r="BH379" i="3"/>
  <c r="BG379" i="3"/>
  <c r="BF379" i="3"/>
  <c r="T379" i="3"/>
  <c r="R379" i="3"/>
  <c r="P379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R373" i="3"/>
  <c r="P373" i="3"/>
  <c r="BI363" i="3"/>
  <c r="BH363" i="3"/>
  <c r="BG363" i="3"/>
  <c r="BF363" i="3"/>
  <c r="T363" i="3"/>
  <c r="R363" i="3"/>
  <c r="P363" i="3"/>
  <c r="BI359" i="3"/>
  <c r="BH359" i="3"/>
  <c r="BG359" i="3"/>
  <c r="BF359" i="3"/>
  <c r="T359" i="3"/>
  <c r="R359" i="3"/>
  <c r="P359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4" i="3"/>
  <c r="BH344" i="3"/>
  <c r="BG344" i="3"/>
  <c r="BF344" i="3"/>
  <c r="T344" i="3"/>
  <c r="R344" i="3"/>
  <c r="P344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J124" i="3"/>
  <c r="F123" i="3"/>
  <c r="F121" i="3"/>
  <c r="E119" i="3"/>
  <c r="J92" i="3"/>
  <c r="F91" i="3"/>
  <c r="F89" i="3"/>
  <c r="E87" i="3"/>
  <c r="J21" i="3"/>
  <c r="E21" i="3"/>
  <c r="J123" i="3" s="1"/>
  <c r="J20" i="3"/>
  <c r="J18" i="3"/>
  <c r="E18" i="3"/>
  <c r="F92" i="3" s="1"/>
  <c r="J17" i="3"/>
  <c r="J12" i="3"/>
  <c r="J89" i="3"/>
  <c r="E7" i="3"/>
  <c r="E85" i="3" s="1"/>
  <c r="J37" i="2"/>
  <c r="J36" i="2"/>
  <c r="AY95" i="1" s="1"/>
  <c r="J35" i="2"/>
  <c r="AX95" i="1"/>
  <c r="BI141" i="2"/>
  <c r="BH141" i="2"/>
  <c r="BG141" i="2"/>
  <c r="BF141" i="2"/>
  <c r="T141" i="2"/>
  <c r="T140" i="2" s="1"/>
  <c r="R141" i="2"/>
  <c r="R140" i="2"/>
  <c r="P141" i="2"/>
  <c r="P140" i="2" s="1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J116" i="2"/>
  <c r="F115" i="2"/>
  <c r="F113" i="2"/>
  <c r="E111" i="2"/>
  <c r="J92" i="2"/>
  <c r="F91" i="2"/>
  <c r="F89" i="2"/>
  <c r="E87" i="2"/>
  <c r="J21" i="2"/>
  <c r="E21" i="2"/>
  <c r="J91" i="2" s="1"/>
  <c r="J20" i="2"/>
  <c r="J18" i="2"/>
  <c r="E18" i="2"/>
  <c r="F116" i="2" s="1"/>
  <c r="J17" i="2"/>
  <c r="J12" i="2"/>
  <c r="J89" i="2" s="1"/>
  <c r="E7" i="2"/>
  <c r="E109" i="2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J403" i="3"/>
  <c r="J277" i="3"/>
  <c r="J265" i="3"/>
  <c r="J241" i="3"/>
  <c r="J228" i="3"/>
  <c r="BK225" i="3"/>
  <c r="BK222" i="3"/>
  <c r="J213" i="3"/>
  <c r="J201" i="3"/>
  <c r="BK182" i="3"/>
  <c r="J173" i="3"/>
  <c r="BK502" i="3"/>
  <c r="J502" i="3"/>
  <c r="BK499" i="3"/>
  <c r="J499" i="3"/>
  <c r="BK496" i="3"/>
  <c r="J496" i="3"/>
  <c r="BK492" i="3"/>
  <c r="J492" i="3"/>
  <c r="BK485" i="3"/>
  <c r="BK476" i="3"/>
  <c r="J464" i="3"/>
  <c r="J461" i="3"/>
  <c r="BK458" i="3"/>
  <c r="J454" i="3"/>
  <c r="J451" i="3"/>
  <c r="BK448" i="3"/>
  <c r="J439" i="3"/>
  <c r="BK436" i="3"/>
  <c r="J428" i="3"/>
  <c r="BK424" i="3"/>
  <c r="BK385" i="3"/>
  <c r="J373" i="3"/>
  <c r="BK347" i="3"/>
  <c r="BK341" i="3"/>
  <c r="J330" i="3"/>
  <c r="J327" i="3"/>
  <c r="BK311" i="3"/>
  <c r="BK391" i="3"/>
  <c r="BK379" i="3"/>
  <c r="J363" i="3"/>
  <c r="J359" i="3"/>
  <c r="BK299" i="3"/>
  <c r="BK296" i="3"/>
  <c r="J290" i="3"/>
  <c r="BK277" i="3"/>
  <c r="BK271" i="3"/>
  <c r="J268" i="3"/>
  <c r="J257" i="3"/>
  <c r="J222" i="3"/>
  <c r="BK219" i="3"/>
  <c r="BK216" i="3"/>
  <c r="J207" i="3"/>
  <c r="J169" i="3"/>
  <c r="J162" i="3"/>
  <c r="BK153" i="3"/>
  <c r="BK142" i="3"/>
  <c r="J136" i="3"/>
  <c r="BK133" i="3"/>
  <c r="BK141" i="2"/>
  <c r="BK126" i="2"/>
  <c r="BK505" i="3"/>
  <c r="J505" i="3"/>
  <c r="BK400" i="3"/>
  <c r="J397" i="3"/>
  <c r="BK382" i="3"/>
  <c r="J376" i="3"/>
  <c r="BK356" i="3"/>
  <c r="J344" i="3"/>
  <c r="J341" i="3"/>
  <c r="BK338" i="3"/>
  <c r="BK334" i="3"/>
  <c r="J317" i="3"/>
  <c r="BK260" i="3"/>
  <c r="J219" i="3"/>
  <c r="BK482" i="3"/>
  <c r="BK479" i="3"/>
  <c r="BK467" i="3"/>
  <c r="BK454" i="3"/>
  <c r="BK442" i="3"/>
  <c r="J431" i="3"/>
  <c r="J424" i="3"/>
  <c r="J418" i="3"/>
  <c r="BK412" i="3"/>
  <c r="J347" i="3"/>
  <c r="BK308" i="3"/>
  <c r="BK305" i="3"/>
  <c r="BK302" i="3"/>
  <c r="J238" i="3"/>
  <c r="BK173" i="3"/>
  <c r="BK159" i="3"/>
  <c r="J153" i="3"/>
  <c r="J148" i="3"/>
  <c r="AS94" i="1"/>
  <c r="BK409" i="3"/>
  <c r="J400" i="3"/>
  <c r="BK397" i="3"/>
  <c r="J379" i="3"/>
  <c r="J356" i="3"/>
  <c r="BK353" i="3"/>
  <c r="J350" i="3"/>
  <c r="BK344" i="3"/>
  <c r="J324" i="3"/>
  <c r="J321" i="3"/>
  <c r="BK314" i="3"/>
  <c r="BK280" i="3"/>
  <c r="J260" i="3"/>
  <c r="BK213" i="3"/>
  <c r="BK198" i="3"/>
  <c r="BK195" i="3"/>
  <c r="J192" i="3"/>
  <c r="J189" i="3"/>
  <c r="BK185" i="3"/>
  <c r="J130" i="3"/>
  <c r="BK137" i="2"/>
  <c r="J130" i="2"/>
  <c r="BK403" i="3"/>
  <c r="BK388" i="3"/>
  <c r="BK376" i="3"/>
  <c r="J334" i="3"/>
  <c r="BK330" i="3"/>
  <c r="BK290" i="3"/>
  <c r="BK274" i="3"/>
  <c r="BK265" i="3"/>
  <c r="BK248" i="3"/>
  <c r="BK238" i="3"/>
  <c r="J210" i="3"/>
  <c r="BK207" i="3"/>
  <c r="BK204" i="3"/>
  <c r="J198" i="3"/>
  <c r="J195" i="3"/>
  <c r="J159" i="3"/>
  <c r="BK130" i="3"/>
  <c r="J141" i="2"/>
  <c r="J485" i="3"/>
  <c r="J482" i="3"/>
  <c r="J473" i="3"/>
  <c r="BK464" i="3"/>
  <c r="J436" i="3"/>
  <c r="J415" i="3"/>
  <c r="J406" i="3"/>
  <c r="J244" i="3"/>
  <c r="BK241" i="3"/>
  <c r="J232" i="3"/>
  <c r="J225" i="3"/>
  <c r="J216" i="3"/>
  <c r="BK192" i="3"/>
  <c r="BK165" i="3"/>
  <c r="BK156" i="3"/>
  <c r="J139" i="3"/>
  <c r="BK136" i="3"/>
  <c r="J394" i="3"/>
  <c r="J391" i="3"/>
  <c r="J388" i="3"/>
  <c r="J385" i="3"/>
  <c r="J382" i="3"/>
  <c r="BK373" i="3"/>
  <c r="BK359" i="3"/>
  <c r="J338" i="3"/>
  <c r="BK324" i="3"/>
  <c r="J314" i="3"/>
  <c r="J311" i="3"/>
  <c r="J308" i="3"/>
  <c r="J305" i="3"/>
  <c r="J302" i="3"/>
  <c r="J299" i="3"/>
  <c r="J296" i="3"/>
  <c r="BK293" i="3"/>
  <c r="BK268" i="3"/>
  <c r="BK251" i="3"/>
  <c r="J235" i="3"/>
  <c r="BK232" i="3"/>
  <c r="BK228" i="3"/>
  <c r="J204" i="3"/>
  <c r="BK201" i="3"/>
  <c r="BK169" i="3"/>
  <c r="J165" i="3"/>
  <c r="J137" i="2"/>
  <c r="BK122" i="2"/>
  <c r="BK488" i="3"/>
  <c r="J476" i="3"/>
  <c r="BK470" i="3"/>
  <c r="J467" i="3"/>
  <c r="J448" i="3"/>
  <c r="J442" i="3"/>
  <c r="BK431" i="3"/>
  <c r="BK428" i="3"/>
  <c r="J421" i="3"/>
  <c r="BK418" i="3"/>
  <c r="BK394" i="3"/>
  <c r="BK350" i="3"/>
  <c r="BK317" i="3"/>
  <c r="J293" i="3"/>
  <c r="J280" i="3"/>
  <c r="J274" i="3"/>
  <c r="BK257" i="3"/>
  <c r="J254" i="3"/>
  <c r="J251" i="3"/>
  <c r="J248" i="3"/>
  <c r="BK244" i="3"/>
  <c r="BK235" i="3"/>
  <c r="BK189" i="3"/>
  <c r="J185" i="3"/>
  <c r="J182" i="3"/>
  <c r="BK162" i="3"/>
  <c r="J156" i="3"/>
  <c r="BK134" i="2"/>
  <c r="BK130" i="2"/>
  <c r="J122" i="2"/>
  <c r="BK509" i="3"/>
  <c r="J488" i="3"/>
  <c r="J479" i="3"/>
  <c r="J470" i="3"/>
  <c r="J458" i="3"/>
  <c r="BK451" i="3"/>
  <c r="BK445" i="3"/>
  <c r="J409" i="3"/>
  <c r="BK406" i="3"/>
  <c r="BK148" i="3"/>
  <c r="J134" i="2"/>
  <c r="J126" i="2"/>
  <c r="J509" i="3"/>
  <c r="BK473" i="3"/>
  <c r="BK461" i="3"/>
  <c r="J445" i="3"/>
  <c r="BK439" i="3"/>
  <c r="BK421" i="3"/>
  <c r="BK415" i="3"/>
  <c r="J412" i="3"/>
  <c r="BK363" i="3"/>
  <c r="J353" i="3"/>
  <c r="BK327" i="3"/>
  <c r="BK321" i="3"/>
  <c r="J271" i="3"/>
  <c r="BK254" i="3"/>
  <c r="BK210" i="3"/>
  <c r="J142" i="3"/>
  <c r="BK139" i="3"/>
  <c r="J133" i="3"/>
  <c r="R231" i="3" l="1"/>
  <c r="P320" i="3"/>
  <c r="P457" i="3"/>
  <c r="T231" i="3"/>
  <c r="R320" i="3"/>
  <c r="T457" i="3"/>
  <c r="T372" i="3"/>
  <c r="P427" i="3"/>
  <c r="R457" i="3"/>
  <c r="T435" i="3"/>
  <c r="BK121" i="2"/>
  <c r="J121" i="2"/>
  <c r="J98" i="2" s="1"/>
  <c r="BK129" i="3"/>
  <c r="T129" i="3"/>
  <c r="P188" i="3"/>
  <c r="P289" i="3"/>
  <c r="T320" i="3"/>
  <c r="BK457" i="3"/>
  <c r="J457" i="3"/>
  <c r="J106" i="3" s="1"/>
  <c r="R121" i="2"/>
  <c r="R120" i="2" s="1"/>
  <c r="R119" i="2" s="1"/>
  <c r="P372" i="3"/>
  <c r="R427" i="3"/>
  <c r="P121" i="2"/>
  <c r="P120" i="2"/>
  <c r="P119" i="2" s="1"/>
  <c r="AU95" i="1" s="1"/>
  <c r="T188" i="3"/>
  <c r="BK289" i="3"/>
  <c r="J289" i="3" s="1"/>
  <c r="J101" i="3" s="1"/>
  <c r="T289" i="3"/>
  <c r="P435" i="3"/>
  <c r="BK427" i="3"/>
  <c r="J427" i="3"/>
  <c r="J104" i="3" s="1"/>
  <c r="T121" i="2"/>
  <c r="T120" i="2" s="1"/>
  <c r="T119" i="2" s="1"/>
  <c r="BK231" i="3"/>
  <c r="J231" i="3"/>
  <c r="J100" i="3" s="1"/>
  <c r="R289" i="3"/>
  <c r="BK435" i="3"/>
  <c r="J435" i="3"/>
  <c r="J105" i="3" s="1"/>
  <c r="P129" i="3"/>
  <c r="R129" i="3"/>
  <c r="BK188" i="3"/>
  <c r="J188" i="3" s="1"/>
  <c r="J99" i="3" s="1"/>
  <c r="R188" i="3"/>
  <c r="P231" i="3"/>
  <c r="BK320" i="3"/>
  <c r="J320" i="3"/>
  <c r="J102" i="3" s="1"/>
  <c r="BK372" i="3"/>
  <c r="J372" i="3" s="1"/>
  <c r="J103" i="3" s="1"/>
  <c r="R435" i="3"/>
  <c r="R372" i="3"/>
  <c r="T427" i="3"/>
  <c r="J91" i="3"/>
  <c r="J121" i="3"/>
  <c r="BE136" i="3"/>
  <c r="BE153" i="3"/>
  <c r="BE169" i="3"/>
  <c r="BE225" i="3"/>
  <c r="BE228" i="3"/>
  <c r="BE248" i="3"/>
  <c r="BE260" i="3"/>
  <c r="BE274" i="3"/>
  <c r="BE299" i="3"/>
  <c r="BE311" i="3"/>
  <c r="BE379" i="3"/>
  <c r="BE400" i="3"/>
  <c r="BE424" i="3"/>
  <c r="BE442" i="3"/>
  <c r="BE467" i="3"/>
  <c r="BE473" i="3"/>
  <c r="J113" i="2"/>
  <c r="BK140" i="2"/>
  <c r="J140" i="2"/>
  <c r="J99" i="2"/>
  <c r="BE156" i="3"/>
  <c r="BE412" i="3"/>
  <c r="BE436" i="3"/>
  <c r="BE448" i="3"/>
  <c r="BE454" i="3"/>
  <c r="BE476" i="3"/>
  <c r="BE485" i="3"/>
  <c r="F92" i="2"/>
  <c r="BE148" i="3"/>
  <c r="BE201" i="3"/>
  <c r="BE238" i="3"/>
  <c r="BE290" i="3"/>
  <c r="BE305" i="3"/>
  <c r="BE308" i="3"/>
  <c r="BE338" i="3"/>
  <c r="BE428" i="3"/>
  <c r="BE458" i="3"/>
  <c r="E85" i="2"/>
  <c r="J115" i="2"/>
  <c r="BE130" i="2"/>
  <c r="BE134" i="2"/>
  <c r="BE141" i="2"/>
  <c r="BE130" i="3"/>
  <c r="BE173" i="3"/>
  <c r="BE182" i="3"/>
  <c r="BE198" i="3"/>
  <c r="BE219" i="3"/>
  <c r="BE241" i="3"/>
  <c r="BE254" i="3"/>
  <c r="BE257" i="3"/>
  <c r="BE314" i="3"/>
  <c r="BE321" i="3"/>
  <c r="BE327" i="3"/>
  <c r="BE344" i="3"/>
  <c r="BE353" i="3"/>
  <c r="BE505" i="3"/>
  <c r="E117" i="3"/>
  <c r="F124" i="3"/>
  <c r="BE210" i="3"/>
  <c r="BE403" i="3"/>
  <c r="BE431" i="3"/>
  <c r="BE461" i="3"/>
  <c r="BE482" i="3"/>
  <c r="BE162" i="3"/>
  <c r="BE192" i="3"/>
  <c r="BE216" i="3"/>
  <c r="BE222" i="3"/>
  <c r="BE244" i="3"/>
  <c r="BE280" i="3"/>
  <c r="BE293" i="3"/>
  <c r="BE347" i="3"/>
  <c r="BE350" i="3"/>
  <c r="BE363" i="3"/>
  <c r="BE373" i="3"/>
  <c r="BE394" i="3"/>
  <c r="BE133" i="3"/>
  <c r="BE265" i="3"/>
  <c r="BE271" i="3"/>
  <c r="BE277" i="3"/>
  <c r="BE317" i="3"/>
  <c r="BE334" i="3"/>
  <c r="BE406" i="3"/>
  <c r="BE418" i="3"/>
  <c r="BE126" i="2"/>
  <c r="BE142" i="3"/>
  <c r="BE165" i="3"/>
  <c r="BE185" i="3"/>
  <c r="BE189" i="3"/>
  <c r="BE204" i="3"/>
  <c r="BE207" i="3"/>
  <c r="BE324" i="3"/>
  <c r="BE341" i="3"/>
  <c r="BE385" i="3"/>
  <c r="BE409" i="3"/>
  <c r="BE415" i="3"/>
  <c r="BE439" i="3"/>
  <c r="BE451" i="3"/>
  <c r="BE464" i="3"/>
  <c r="BE502" i="3"/>
  <c r="BK508" i="3"/>
  <c r="J508" i="3"/>
  <c r="J107" i="3" s="1"/>
  <c r="BE330" i="3"/>
  <c r="BE376" i="3"/>
  <c r="BE122" i="2"/>
  <c r="BE137" i="2"/>
  <c r="BE139" i="3"/>
  <c r="BE195" i="3"/>
  <c r="BE213" i="3"/>
  <c r="BE232" i="3"/>
  <c r="BE235" i="3"/>
  <c r="BE391" i="3"/>
  <c r="BE397" i="3"/>
  <c r="BE302" i="3"/>
  <c r="BE356" i="3"/>
  <c r="BE359" i="3"/>
  <c r="BE382" i="3"/>
  <c r="BE388" i="3"/>
  <c r="BE421" i="3"/>
  <c r="BE445" i="3"/>
  <c r="BE470" i="3"/>
  <c r="BE479" i="3"/>
  <c r="BE488" i="3"/>
  <c r="BE492" i="3"/>
  <c r="BE496" i="3"/>
  <c r="BE499" i="3"/>
  <c r="BE509" i="3"/>
  <c r="BE159" i="3"/>
  <c r="BE251" i="3"/>
  <c r="BE268" i="3"/>
  <c r="BE296" i="3"/>
  <c r="F37" i="3"/>
  <c r="BD96" i="1"/>
  <c r="F36" i="2"/>
  <c r="BC95" i="1" s="1"/>
  <c r="J34" i="3"/>
  <c r="AW96" i="1"/>
  <c r="F35" i="2"/>
  <c r="BB95" i="1" s="1"/>
  <c r="J34" i="2"/>
  <c r="AW95" i="1"/>
  <c r="F37" i="2"/>
  <c r="BD95" i="1" s="1"/>
  <c r="F34" i="3"/>
  <c r="BA96" i="1"/>
  <c r="F36" i="3"/>
  <c r="BC96" i="1" s="1"/>
  <c r="F34" i="2"/>
  <c r="BA95" i="1"/>
  <c r="F35" i="3"/>
  <c r="BB96" i="1" s="1"/>
  <c r="T128" i="3" l="1"/>
  <c r="T127" i="3"/>
  <c r="P128" i="3"/>
  <c r="P127" i="3"/>
  <c r="AU96" i="1"/>
  <c r="AU94" i="1" s="1"/>
  <c r="R128" i="3"/>
  <c r="R127" i="3" s="1"/>
  <c r="BK128" i="3"/>
  <c r="J128" i="3"/>
  <c r="J97" i="3"/>
  <c r="BK120" i="2"/>
  <c r="J120" i="2"/>
  <c r="J97" i="2"/>
  <c r="J129" i="3"/>
  <c r="J98" i="3" s="1"/>
  <c r="J33" i="3"/>
  <c r="AV96" i="1"/>
  <c r="AT96" i="1" s="1"/>
  <c r="F33" i="3"/>
  <c r="AZ96" i="1"/>
  <c r="BB94" i="1"/>
  <c r="W34" i="1" s="1"/>
  <c r="F33" i="2"/>
  <c r="AZ95" i="1"/>
  <c r="BA94" i="1"/>
  <c r="W33" i="1" s="1"/>
  <c r="J33" i="2"/>
  <c r="AV95" i="1"/>
  <c r="AT95" i="1"/>
  <c r="BD94" i="1"/>
  <c r="W36" i="1"/>
  <c r="BC94" i="1"/>
  <c r="W35" i="1"/>
  <c r="BK119" i="2" l="1"/>
  <c r="J119" i="2"/>
  <c r="BK127" i="3"/>
  <c r="J127" i="3"/>
  <c r="J96" i="3"/>
  <c r="AZ94" i="1"/>
  <c r="AW94" i="1"/>
  <c r="AK33" i="1"/>
  <c r="AY94" i="1"/>
  <c r="J30" i="2"/>
  <c r="AG95" i="1" s="1"/>
  <c r="AN95" i="1" s="1"/>
  <c r="AX94" i="1"/>
  <c r="J96" i="2" l="1"/>
  <c r="J39" i="2"/>
  <c r="J30" i="3"/>
  <c r="AG96" i="1" s="1"/>
  <c r="AN96" i="1" s="1"/>
  <c r="AV94" i="1"/>
  <c r="J39" i="3" l="1"/>
  <c r="AT94" i="1"/>
  <c r="AG94" i="1"/>
  <c r="AG101" i="1" s="1"/>
  <c r="AN94" i="1" l="1"/>
  <c r="CD101" i="1"/>
  <c r="AG102" i="1"/>
  <c r="CD102" i="1" s="1"/>
  <c r="AK26" i="1"/>
  <c r="AG99" i="1"/>
  <c r="CD99" i="1"/>
  <c r="AV101" i="1"/>
  <c r="BY101" i="1"/>
  <c r="AG100" i="1"/>
  <c r="CD100" i="1"/>
  <c r="W32" i="1" l="1"/>
  <c r="AN101" i="1"/>
  <c r="AG98" i="1"/>
  <c r="AK27" i="1" s="1"/>
  <c r="AV102" i="1"/>
  <c r="BY102" i="1" s="1"/>
  <c r="AV100" i="1"/>
  <c r="BY100" i="1" s="1"/>
  <c r="AV99" i="1"/>
  <c r="BY99" i="1" s="1"/>
  <c r="AK32" i="1" l="1"/>
  <c r="AK29" i="1"/>
  <c r="AN99" i="1"/>
  <c r="AN100" i="1"/>
  <c r="AN102" i="1"/>
  <c r="AG104" i="1"/>
  <c r="AK38" i="1" l="1"/>
  <c r="AN98" i="1"/>
  <c r="AN104" i="1"/>
</calcChain>
</file>

<file path=xl/sharedStrings.xml><?xml version="1.0" encoding="utf-8"?>
<sst xmlns="http://schemas.openxmlformats.org/spreadsheetml/2006/main" count="4740" uniqueCount="718">
  <si>
    <t>Export Komplet</t>
  </si>
  <si>
    <t/>
  </si>
  <si>
    <t>2.0</t>
  </si>
  <si>
    <t>ZAMOK</t>
  </si>
  <si>
    <t>False</t>
  </si>
  <si>
    <t>{3928c36d-e7e8-4864-9402-7d7b8b08f6eb}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</si>
  <si>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</si>
  <si>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</si>
  <si>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</si>
  <si>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</si>
  <si>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</si>
  <si>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</si>
  <si>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</si>
  <si>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</si>
  <si>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2021-12C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</si>
  <si>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</si>
  <si>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</si>
  <si>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L.P.CINGRA VE ST. BOHUMÍNĚ SO 07 TERÉN,SADOVÉ ÚPRAVY</t>
  </si>
  <si>
    <t>KSO:</t>
  </si>
  <si>
    <t>CC-CZ:</t>
  </si>
  <si>
    <t>Místo:</t>
  </si>
  <si>
    <t>Bohumín</t>
  </si>
  <si>
    <t>Datum:</t>
  </si>
  <si>
    <t>27. 7. 2021</t>
  </si>
  <si>
    <t>Zadavatel:</t>
  </si>
  <si>
    <t>IČ:</t>
  </si>
  <si>
    <t>SPAN s.r.o.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</si>
  <si>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</si>
  <si>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</si>
  <si>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</si>
  <si>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</si>
  <si>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</si>
  <si>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</si>
  <si>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</si>
  <si>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69221189</t>
  </si>
  <si>
    <t>Ing.Magda Cigánková Fialová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</si>
  <si>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</si>
  <si>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</si>
  <si>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</si>
  <si>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</si>
  <si>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</si>
  <si>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</si>
  <si>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</si>
  <si>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</si>
  <si>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</si>
  <si>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</si>
  <si>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</si>
  <si>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</si>
  <si>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</si>
  <si>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</si>
  <si>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</si>
  <si>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</si>
  <si>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</si>
  <si>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</si>
  <si>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</si>
  <si>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</si>
  <si>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</si>
  <si>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</si>
  <si>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</si>
  <si>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</si>
  <si>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</si>
  <si>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</si>
  <si>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</si>
  <si>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</si>
  <si>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</si>
  <si>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</si>
  <si>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</si>
  <si>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</si>
  <si>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</si>
  <si>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</si>
  <si>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</si>
  <si>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</si>
  <si>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</si>
  <si>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</si>
  <si>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</si>
  <si>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</si>
  <si>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</si>
  <si>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</si>
  <si>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</si>
  <si>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</si>
  <si>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</si>
  <si>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</si>
  <si>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</si>
  <si>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</si>
  <si>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</si>
  <si>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SO 07 TERÉN</t>
  </si>
  <si>
    <t>STA</t>
  </si>
  <si>
    <t>1</t>
  </si>
  <si>
    <t>{9d144d34-208e-4bd6-9475-b78a41c897a1}</t>
  </si>
  <si>
    <t>2</t>
  </si>
  <si>
    <t>03</t>
  </si>
  <si>
    <t>SO 07 SADOVÉ ÚPRAVY</t>
  </si>
  <si>
    <t>{c91d6727-7454-4899-8e9b-e988ec85f252}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</si>
  <si>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</si>
  <si>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</si>
  <si>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</si>
  <si>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</si>
  <si>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</si>
  <si>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</si>
  <si>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</si>
  <si>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</si>
  <si>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</si>
  <si>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</si>
  <si>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</si>
  <si>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02 - SO 07 TERÉN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</si>
  <si>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</si>
  <si>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</si>
  <si>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</si>
  <si>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</si>
  <si>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</si>
  <si>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</si>
  <si>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</si>
  <si>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</si>
  <si>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</si>
  <si>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</si>
  <si>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</si>
  <si>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</si>
  <si>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</si>
  <si>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</si>
  <si>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</si>
  <si>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</si>
  <si>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</si>
  <si>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</si>
  <si>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</si>
  <si>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</si>
  <si>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</si>
  <si>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</si>
  <si>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</si>
  <si>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</si>
  <si>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</si>
  <si>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</si>
  <si>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162701105</t>
  </si>
  <si>
    <t>Vodorovné přemístění do 10000 m zeminy z horniny tř. 1 až 4</t>
  </si>
  <si>
    <t>m3</t>
  </si>
  <si>
    <t>4</t>
  </si>
  <si>
    <t>-592063547</t>
  </si>
  <si>
    <t>VV</t>
  </si>
  <si>
    <t>"závozy" 1450</t>
  </si>
  <si>
    <t>"jemná modelace porvchu kopce ve vrstvě cca 30cm" 670*0,3*1,03</t>
  </si>
  <si>
    <t>Součet</t>
  </si>
  <si>
    <t>167101101a</t>
  </si>
  <si>
    <t>Dodávka ornice na zásypy a modelaci</t>
  </si>
  <si>
    <t>1699294792</t>
  </si>
  <si>
    <t>3</t>
  </si>
  <si>
    <t>171206111</t>
  </si>
  <si>
    <t>Uložení zemin schopných zúrodnění nebo výsypek do násypů</t>
  </si>
  <si>
    <t>CS ÚRS 2021 01</t>
  </si>
  <si>
    <t>-1019074587</t>
  </si>
  <si>
    <t>182151112</t>
  </si>
  <si>
    <t>Svahování v zářezech v hornině třídy těžitelnosti II, skupiny 4 a 5 strojně</t>
  </si>
  <si>
    <t>m2</t>
  </si>
  <si>
    <t>95681774</t>
  </si>
  <si>
    <t>(14150+670)*1,03</t>
  </si>
  <si>
    <t>5</t>
  </si>
  <si>
    <t>182351137</t>
  </si>
  <si>
    <t>Rozprostření ornice pl přes 500 m2 ve svahu přes 1:5 tl vrstvy do 500 mm strojně</t>
  </si>
  <si>
    <t>-1262570366</t>
  </si>
  <si>
    <t>998</t>
  </si>
  <si>
    <t>Přesun hmot</t>
  </si>
  <si>
    <t>6</t>
  </si>
  <si>
    <t>998231311</t>
  </si>
  <si>
    <t>Přesun hmot pro sadovnické a krajinářské úpravy vodorovně do 5000 m</t>
  </si>
  <si>
    <t>t</t>
  </si>
  <si>
    <t>CS ÚRS 2017 01</t>
  </si>
  <si>
    <t>280785589</t>
  </si>
  <si>
    <t>03 - SO 07 SADOVÉ ÚPRAVY</t>
  </si>
  <si>
    <t xml:space="preserve">    1 - Výsadba stromů </t>
  </si>
  <si>
    <t xml:space="preserve">    02 - Výsadbový materiál - stromy-vč.dopravy</t>
  </si>
  <si>
    <t xml:space="preserve">    05  - Výsadba keřů</t>
  </si>
  <si>
    <t xml:space="preserve">    06 - Výsadbový materiál - keře-vč.dopravy</t>
  </si>
  <si>
    <t xml:space="preserve">    07 - Výsadba trvalek,travin, kapradin</t>
  </si>
  <si>
    <t xml:space="preserve">    08 - Výsadbový materiál-trvalky,traviny,kapradiny,vč.dopravy</t>
  </si>
  <si>
    <t xml:space="preserve">    09 - Výsadba cibulovin</t>
  </si>
  <si>
    <t xml:space="preserve">    10 - Výsadbový materiál - cibule, hlízy,vč.dopravy</t>
  </si>
  <si>
    <t xml:space="preserve">    11 - Travnaté a luční plochy</t>
  </si>
  <si>
    <t xml:space="preserve">Výsadba stromů </t>
  </si>
  <si>
    <t>183101221</t>
  </si>
  <si>
    <t>Jamky pro výsadbu s výměnou 50 % půdy zeminy tř 1 až 4 objem do 1 m3 v rovině a svahu do 1:5</t>
  </si>
  <si>
    <t>kus</t>
  </si>
  <si>
    <t>-1611818747</t>
  </si>
  <si>
    <t>"Jehličnaté stromy" 25+16</t>
  </si>
  <si>
    <t>183101215</t>
  </si>
  <si>
    <t>Jamky pro výsadbu s výměnou 50 % půdy zeminy tř 1 až 4 objem do 0,4 m3 v rovině a svahu do 1:5</t>
  </si>
  <si>
    <t>-1644060157</t>
  </si>
  <si>
    <t>"listnaté stromy v.s.12-14" 230</t>
  </si>
  <si>
    <t>184102116</t>
  </si>
  <si>
    <t>Výsadba dřeviny s balem D do 0,8 m do jamky se zalitím v rovině a svahu do 1:5</t>
  </si>
  <si>
    <t>288362805</t>
  </si>
  <si>
    <t>"jehličnaté stromy v.s.225-250" 41</t>
  </si>
  <si>
    <t>184102114</t>
  </si>
  <si>
    <t>Výsadba dřeviny s balem D do 0,5 m do jamky se zalitím v rovině a svahu do 1:5</t>
  </si>
  <si>
    <t>336996025</t>
  </si>
  <si>
    <t>184215133</t>
  </si>
  <si>
    <t>Ukotvení kmene dřevin třemi kůly D do 0,1 m délky do 3 m</t>
  </si>
  <si>
    <t>320584177</t>
  </si>
  <si>
    <t>"dle technické zprávy a výkresu "</t>
  </si>
  <si>
    <t>"včetně uchycení příček a úvazků"</t>
  </si>
  <si>
    <t>"listnaté stromy" 230</t>
  </si>
  <si>
    <t>"jehličnaté stromy" 41</t>
  </si>
  <si>
    <t>184215422</t>
  </si>
  <si>
    <t>Zhotovení závlahové mísy dřevin D do 1,0 m na svahu do 1:2</t>
  </si>
  <si>
    <t>-857744628</t>
  </si>
  <si>
    <t>"dle standardu AOKP v textu a textové zprávy"</t>
  </si>
  <si>
    <t>"stromy jehličnaté" 41</t>
  </si>
  <si>
    <t>"stromy listnaté" 230</t>
  </si>
  <si>
    <t>7</t>
  </si>
  <si>
    <t>26vl</t>
  </si>
  <si>
    <t>Ochrana kmene aplikovaná nátěrem na kmen v rovině a svahu do 1:5</t>
  </si>
  <si>
    <t>-1552079292</t>
  </si>
  <si>
    <t>"plocha z obvodu kmene 12-14" 0,33*230*1,03</t>
  </si>
  <si>
    <t>8</t>
  </si>
  <si>
    <t>184911422</t>
  </si>
  <si>
    <t>Mulčování rostlin kůrou tl. do 0,1 m ve svahu do 1:2</t>
  </si>
  <si>
    <t>-148005765</t>
  </si>
  <si>
    <t>(230+41)*3,14*0,4</t>
  </si>
  <si>
    <t>9</t>
  </si>
  <si>
    <t>185804312s</t>
  </si>
  <si>
    <t>Zalití rostlin vodou plocha přes 20 m2 s dovozem a vodou 3x</t>
  </si>
  <si>
    <t>1396023987</t>
  </si>
  <si>
    <t>"stromy" (230+41)*0,1*3</t>
  </si>
  <si>
    <t>10</t>
  </si>
  <si>
    <t>185851121</t>
  </si>
  <si>
    <t>Dovoz vody pro zálivku rostlin za vzdálenost do 1000 m 3x</t>
  </si>
  <si>
    <t>2101508314</t>
  </si>
  <si>
    <t>11</t>
  </si>
  <si>
    <t>M</t>
  </si>
  <si>
    <t>0522171</t>
  </si>
  <si>
    <t>tyče dřevěné tl. 8cm dl.3m vč.příček a úvazků</t>
  </si>
  <si>
    <t>ks</t>
  </si>
  <si>
    <t>1121992678</t>
  </si>
  <si>
    <t>"jehličnaté stromy" 41*3*1,03</t>
  </si>
  <si>
    <t>"listnaté stromy" 230*3*1,03</t>
  </si>
  <si>
    <t>12</t>
  </si>
  <si>
    <t>1-hnojivo-tab-s</t>
  </si>
  <si>
    <t>D+M tabletové dlouhodobé hnojivo 10g</t>
  </si>
  <si>
    <t>tab</t>
  </si>
  <si>
    <t>-1989121622</t>
  </si>
  <si>
    <t>"stromy balové"  (230+41)*10</t>
  </si>
  <si>
    <t>"dle. technické zprávy a výkresu"</t>
  </si>
  <si>
    <t>13</t>
  </si>
  <si>
    <t>103211001-s</t>
  </si>
  <si>
    <t xml:space="preserve">pěstební substrát pro stromy </t>
  </si>
  <si>
    <t>807739721</t>
  </si>
  <si>
    <t>"dle technické zprávy"</t>
  </si>
  <si>
    <t>"Kulturní vrstva půdy - 50% objemu%"</t>
  </si>
  <si>
    <t>"štěrk frakce 8-16 - 20% objemu"</t>
  </si>
  <si>
    <t>"štěrk frakce 4-8 - 10% objemu"</t>
  </si>
  <si>
    <t>"písek - 20% objemu"</t>
  </si>
  <si>
    <t>"hydrogel dle návodu cca 1kg/m3"</t>
  </si>
  <si>
    <t>"stromy jehličnaté a listnaté" 0,5*(230+41)*0,5*1,03</t>
  </si>
  <si>
    <t>14</t>
  </si>
  <si>
    <t>103911001s</t>
  </si>
  <si>
    <t>štěpka mulčovací VL</t>
  </si>
  <si>
    <t>-1159199614</t>
  </si>
  <si>
    <t>"stromy solitérně vysazované" (230+41)*0,8*0,1*1,03</t>
  </si>
  <si>
    <t>MAT 46</t>
  </si>
  <si>
    <t>Voda na zalití</t>
  </si>
  <si>
    <t>683866962</t>
  </si>
  <si>
    <t>Výsadbový materiál - stromy-vč.dopravy</t>
  </si>
  <si>
    <t>16</t>
  </si>
  <si>
    <t>S1</t>
  </si>
  <si>
    <t>Quercus robur o.k.12-14, tř.1 s balem pr.40-50cm zpevněným pletiven, nasazení koruny 220cm, 2-3x přesazované</t>
  </si>
  <si>
    <t>-258720234</t>
  </si>
  <si>
    <t>"specifikace dle technické zprávy" 53</t>
  </si>
  <si>
    <t>17</t>
  </si>
  <si>
    <t>S2</t>
  </si>
  <si>
    <t>Fagus sylvatica o.k.12-14, tř.1 s balem pr.40-50cm zpevněným pletiven, nasazení koruny 220cm, 2-3x přesazované</t>
  </si>
  <si>
    <t>529732624</t>
  </si>
  <si>
    <t>"specifikace dle technické zprávy" 12</t>
  </si>
  <si>
    <t>18</t>
  </si>
  <si>
    <t>S3</t>
  </si>
  <si>
    <t>Acer pseudoplatanus o.k.12-14, tř.1 s balem pr.40-50cm zpevněným pletiven, nasazení koruny 220cm, 2-3x přesazované</t>
  </si>
  <si>
    <t>1675919643</t>
  </si>
  <si>
    <t>"specifikace dle technické zprávy" 6</t>
  </si>
  <si>
    <t>19</t>
  </si>
  <si>
    <t>S4</t>
  </si>
  <si>
    <t>Acer platanoides o.k.12-14, tř.1 s balem pr.40-50cm zpevněným pletiven, nasazení koruny 200cm, 2-3x přesazované</t>
  </si>
  <si>
    <t>1201840141</t>
  </si>
  <si>
    <t>"specifikace dle technické zprávy" 16</t>
  </si>
  <si>
    <t>20</t>
  </si>
  <si>
    <t>S5</t>
  </si>
  <si>
    <t>Carpinus betulus o.k.12-14, tř.1 s balem pr.40-50cm zpevněným pletiven, nasazení koruny 200cm, 2-3x přesazované</t>
  </si>
  <si>
    <t>830667683</t>
  </si>
  <si>
    <t>"specifikace dle technické zprávy" 4</t>
  </si>
  <si>
    <t>S6</t>
  </si>
  <si>
    <t>Populus tremula o.k.12-14, tř.1 s balem pr.40-50cm zpevněným pletiven, nasazení koruny 200cm, 2-3x přesazované</t>
  </si>
  <si>
    <t>-1914838795</t>
  </si>
  <si>
    <t>"specifikace dle technické zprávy" 10</t>
  </si>
  <si>
    <t>22</t>
  </si>
  <si>
    <t>S7</t>
  </si>
  <si>
    <t>Alnus glutinosa'Laciniata' o.k.12-14, tř.1 s balem pr.40-50cm zpevněným pletiven, nasazení koruny 200cm, 2-3x přesazované</t>
  </si>
  <si>
    <t>-1772482628</t>
  </si>
  <si>
    <t>23</t>
  </si>
  <si>
    <t>S8</t>
  </si>
  <si>
    <t>Prunus avium'Plena' o.k.12-14, tř.1 s balem pr.40-50cm zpevněným pletiven, nasazení koruny 200cm, 2-3x přesazované</t>
  </si>
  <si>
    <t>-1591073395</t>
  </si>
  <si>
    <t>"specifikace dle technické zprávy" 39</t>
  </si>
  <si>
    <t>24</t>
  </si>
  <si>
    <t>S9</t>
  </si>
  <si>
    <t>Sorbus domestica o.k.12-14, tř.1 s balem pr.40-50cm zpevněným pletiven, nasazení koruny 200cm, 2-3x přesazované</t>
  </si>
  <si>
    <t>-2084381133</t>
  </si>
  <si>
    <t>"specifikace dle technické zprávy" 2</t>
  </si>
  <si>
    <t>25</t>
  </si>
  <si>
    <t>S10</t>
  </si>
  <si>
    <t>Quercus palustris o.k.12-14, tř.1 s balem pr.40-50cm zpevněným pletiven, nasazení koruny 200cm, 2-3x přesazované</t>
  </si>
  <si>
    <t>940053181</t>
  </si>
  <si>
    <t>"specifikace dle technické zprávy" 17</t>
  </si>
  <si>
    <t>26</t>
  </si>
  <si>
    <t>S11</t>
  </si>
  <si>
    <t>Prunus padus'Watererii' o.k.12-14, tř.1 s balem pr.40cm zpevněným pletiven, nasazení koruny 180cm, 2-3x přesazované</t>
  </si>
  <si>
    <t>1295973971</t>
  </si>
  <si>
    <t>27</t>
  </si>
  <si>
    <t>S12</t>
  </si>
  <si>
    <t>Amelanchier lamarckii'Baleriana' o.k.12-14, tř.1 s balem pr.40cm zpevněným pletiven, nasazení koruny 180cm, 2-3x přesazované</t>
  </si>
  <si>
    <t>8705865</t>
  </si>
  <si>
    <t>"specifikace dle technické zprávy" 42</t>
  </si>
  <si>
    <t>28</t>
  </si>
  <si>
    <t>J13</t>
  </si>
  <si>
    <t>Pinus sylvestris v.s.225-250, tř.1 s balem pr.80cm zpevněným pletiven,  3-4x přesazované</t>
  </si>
  <si>
    <t>-1261665076</t>
  </si>
  <si>
    <t>"specifikace dle technické zprávy" 25</t>
  </si>
  <si>
    <t>29</t>
  </si>
  <si>
    <t>J14</t>
  </si>
  <si>
    <t>Pseudotsuga menziesii v.s.225-250, tř.1 s balem pr.80cm zpevněným pletiven, 3-4x přesazované</t>
  </si>
  <si>
    <t>-161602789</t>
  </si>
  <si>
    <t xml:space="preserve">05 </t>
  </si>
  <si>
    <t>Výsadba keřů</t>
  </si>
  <si>
    <t>30</t>
  </si>
  <si>
    <t>184802111.1</t>
  </si>
  <si>
    <t>Chemické odplevelení před založením kultury nad 20 m2 postřikem na široko v rovině a svahu do 1:5</t>
  </si>
  <si>
    <t>-1084131036</t>
  </si>
  <si>
    <t>"záhony" 700*2</t>
  </si>
  <si>
    <t>31</t>
  </si>
  <si>
    <t>183205121</t>
  </si>
  <si>
    <t>Založení záhonu v rovině a svahu do 1:5 na starém trávníku</t>
  </si>
  <si>
    <t>-1763966372</t>
  </si>
  <si>
    <t>"dle technické zprávy a výkresu " 700</t>
  </si>
  <si>
    <t>32</t>
  </si>
  <si>
    <t>183403132</t>
  </si>
  <si>
    <t>Obdělání půdy rytím zemina tř 3 v rovině a svahu do 1:5</t>
  </si>
  <si>
    <t>30411660</t>
  </si>
  <si>
    <t>33</t>
  </si>
  <si>
    <t>183101213</t>
  </si>
  <si>
    <t>Jamky pro výsadbu s výměnou 50 % půdy zeminy tř 1 až 4 objem do 0,05 m3 v rovině a svahu do 1:5</t>
  </si>
  <si>
    <t>513632318</t>
  </si>
  <si>
    <t>"keře"  160+180+280+260+50+300+320+250+320+130</t>
  </si>
  <si>
    <t>34</t>
  </si>
  <si>
    <t>184102111</t>
  </si>
  <si>
    <t>Výsadba dřeviny s balem D do 0,2 m do jamky se zalitím v rovině a svahu do 1:5</t>
  </si>
  <si>
    <t>-1000934709</t>
  </si>
  <si>
    <t>"keře" 2250</t>
  </si>
  <si>
    <t xml:space="preserve">"včetně zasřižení sazenice po výsadbě" </t>
  </si>
  <si>
    <t>35</t>
  </si>
  <si>
    <t>184215112</t>
  </si>
  <si>
    <t>Ukotvení kmene dřevin jedním kůlem D do 0,1 m délky do 2 m</t>
  </si>
  <si>
    <t>-1378357835</t>
  </si>
  <si>
    <t>" keře v.s.100-120" 160+180</t>
  </si>
  <si>
    <t>36</t>
  </si>
  <si>
    <t>184911421</t>
  </si>
  <si>
    <t>Mulčování rostlin kůrou tl. do 0,1 m v rovině a svahu do 1:5</t>
  </si>
  <si>
    <t>2049701941</t>
  </si>
  <si>
    <t>"záhony keřů" 700</t>
  </si>
  <si>
    <t>37</t>
  </si>
  <si>
    <t>185804312.2</t>
  </si>
  <si>
    <t>Zalití rostlin vodou plocha přes 20 m2 s dovozem a vodou</t>
  </si>
  <si>
    <t>-926038293</t>
  </si>
  <si>
    <t>"keře" 2250*0,01*3</t>
  </si>
  <si>
    <t>38</t>
  </si>
  <si>
    <t>185851121.1</t>
  </si>
  <si>
    <t>Dovoz vody pro zálivku rostlin za vzdálenost do 1000 m</t>
  </si>
  <si>
    <t>-677955760</t>
  </si>
  <si>
    <t>39</t>
  </si>
  <si>
    <t>1-odpíchnutí</t>
  </si>
  <si>
    <t>Odpíchnutí okrajů záhonu</t>
  </si>
  <si>
    <t>m</t>
  </si>
  <si>
    <t>-23838622</t>
  </si>
  <si>
    <t>"jedná se o veškeré záhony i s trvalkovými výsadbami"</t>
  </si>
  <si>
    <t xml:space="preserve">"odpíchnutý okraj mezi záhonem a okolím" </t>
  </si>
  <si>
    <t>50+32+19,5+16+17,6+19+113+11+6,8+32+29+50+48+27+23+29,7+38+39+34,4+31</t>
  </si>
  <si>
    <t>40</t>
  </si>
  <si>
    <t>252340030</t>
  </si>
  <si>
    <t>herbicid totální, bal. 20 l</t>
  </si>
  <si>
    <t>litr</t>
  </si>
  <si>
    <t>13871793</t>
  </si>
  <si>
    <t>"záhony" 1400*0,0005*1,03*2</t>
  </si>
  <si>
    <t>41</t>
  </si>
  <si>
    <t>-113591262</t>
  </si>
  <si>
    <t>42</t>
  </si>
  <si>
    <t>103911001</t>
  </si>
  <si>
    <t>kůra mulčovací VL</t>
  </si>
  <si>
    <t>-1292684099</t>
  </si>
  <si>
    <t>"Záhony keřů" 700*0,07*1,03</t>
  </si>
  <si>
    <t>43</t>
  </si>
  <si>
    <t>1-hnojivo-tab</t>
  </si>
  <si>
    <t>-350451109</t>
  </si>
  <si>
    <t>"keře"  2250*3</t>
  </si>
  <si>
    <t>44</t>
  </si>
  <si>
    <t>0522172</t>
  </si>
  <si>
    <t>tyče dřevěné tl. 6 cm dl.2m vč. úvazků</t>
  </si>
  <si>
    <t>-1535744981</t>
  </si>
  <si>
    <t>" keře v.s.100-120, impregnované kůly" 160+180</t>
  </si>
  <si>
    <t>45</t>
  </si>
  <si>
    <t>103211001</t>
  </si>
  <si>
    <t>pěstební substrát pro keře</t>
  </si>
  <si>
    <t>1976624131</t>
  </si>
  <si>
    <t>"keře" 2250*0,02*0,5*1,03</t>
  </si>
  <si>
    <t>06</t>
  </si>
  <si>
    <t>Výsadbový materiál - keře-vč.dopravy</t>
  </si>
  <si>
    <t>46</t>
  </si>
  <si>
    <t>K1</t>
  </si>
  <si>
    <t>Cornus mas v.s.100-120 min.3výhony, tř.1,</t>
  </si>
  <si>
    <t>-2025766554</t>
  </si>
  <si>
    <t>160</t>
  </si>
  <si>
    <t>47</t>
  </si>
  <si>
    <t>K2</t>
  </si>
  <si>
    <t>Acer tatarica v.s.100-120 min.3výhony, tř.1,</t>
  </si>
  <si>
    <t>1815830442</t>
  </si>
  <si>
    <t>180</t>
  </si>
  <si>
    <t>48</t>
  </si>
  <si>
    <t>K3</t>
  </si>
  <si>
    <t>Viburnum opulus vel.40-60, tř.1 kontejner,min. 3výhonky</t>
  </si>
  <si>
    <t>2090002427</t>
  </si>
  <si>
    <t>"parametry a kvalita dle popisu v technické zprávě" 280</t>
  </si>
  <si>
    <t>49</t>
  </si>
  <si>
    <t>K4</t>
  </si>
  <si>
    <t>Viburnum lantana vel.40-60, tř.1 kontejner,min. 3výhonky</t>
  </si>
  <si>
    <t>1275266257</t>
  </si>
  <si>
    <t>"parametry a kvalita dle popisu v technické zprávě" 260</t>
  </si>
  <si>
    <t>50</t>
  </si>
  <si>
    <t>K5</t>
  </si>
  <si>
    <t>Corylus maxima'purpurea' vel.60-80, tř.1 kontejner,min. 3výhonky</t>
  </si>
  <si>
    <t>2017731182</t>
  </si>
  <si>
    <t>"parametry a kvalita dle popisu v technické zprávě" 50</t>
  </si>
  <si>
    <t>51</t>
  </si>
  <si>
    <t>K6</t>
  </si>
  <si>
    <t>Rosa pimpinelifolia vel.40-60, tř.1 kontejner,min. 3výhonky</t>
  </si>
  <si>
    <t>1946169772</t>
  </si>
  <si>
    <t>"parametry a kvalita dle popisu v technické zprávě" 300</t>
  </si>
  <si>
    <t>52</t>
  </si>
  <si>
    <t>K7</t>
  </si>
  <si>
    <t>Rosa glauca vel.40-60, tř.1 kontejner,min. 3výhonky</t>
  </si>
  <si>
    <t>1557224817</t>
  </si>
  <si>
    <t>"parametry a kvalita dle popisu v technické zprávě" 320</t>
  </si>
  <si>
    <t>53</t>
  </si>
  <si>
    <t>K8</t>
  </si>
  <si>
    <t>Cornus stolonifera'Flaviramea' vel.30-40, tř.1 kontejner,min. 3výhonky</t>
  </si>
  <si>
    <t>-1011592380</t>
  </si>
  <si>
    <t>"parametry a kvalita dle popisu v technické zprávě" 250</t>
  </si>
  <si>
    <t>54</t>
  </si>
  <si>
    <t>K9</t>
  </si>
  <si>
    <t>Cornus alba'Sibirica' vel.30-40, tř.1 kontejner,min. 3výhonky</t>
  </si>
  <si>
    <t>-1052682998</t>
  </si>
  <si>
    <t>55</t>
  </si>
  <si>
    <t>K10</t>
  </si>
  <si>
    <t>Salix purpurea vel.30-40, tř.1 kontejner,min. 3výhonky</t>
  </si>
  <si>
    <t>1969703326</t>
  </si>
  <si>
    <t>"parametry a kvalita dle popisu v technické zprávě" 130</t>
  </si>
  <si>
    <t>07</t>
  </si>
  <si>
    <t>Výsadba trvalek,travin, kapradin</t>
  </si>
  <si>
    <t>56</t>
  </si>
  <si>
    <t>111151131</t>
  </si>
  <si>
    <t>Pokosení stávající plochy nad 1000 m2 s odvozem do 20 km v rovině a svahu do 1:5</t>
  </si>
  <si>
    <t>-1190613093</t>
  </si>
  <si>
    <t>"pokosení plochy budoucích záhonů" 380+141</t>
  </si>
  <si>
    <t>57</t>
  </si>
  <si>
    <t>-1478870909</t>
  </si>
  <si>
    <t>"záhony trvalek a travin" 380+141</t>
  </si>
  <si>
    <t>58</t>
  </si>
  <si>
    <t>-95288697</t>
  </si>
  <si>
    <t>59</t>
  </si>
  <si>
    <t>183101213.1</t>
  </si>
  <si>
    <t>513817484</t>
  </si>
  <si>
    <t>"trvalky, traviny a kapradiny"  180+260+260+80+80+120+120+80+160+300+160+180+250</t>
  </si>
  <si>
    <t>"trvalky, traviny a kapradiny k a do retenční nádrže" 120+170+185+120+120</t>
  </si>
  <si>
    <t>60</t>
  </si>
  <si>
    <t>183211322</t>
  </si>
  <si>
    <t>Výsadba květin hrnkových D květináče do 120 mm</t>
  </si>
  <si>
    <t>-1924590001</t>
  </si>
  <si>
    <t>61</t>
  </si>
  <si>
    <t>184802211zk</t>
  </si>
  <si>
    <t>Chemické odplevelení před založením kultury nad 20 m2 postřikem na široko ve svahu do 1:2</t>
  </si>
  <si>
    <t>1444796295</t>
  </si>
  <si>
    <t>"záhony" (141+380)*2</t>
  </si>
  <si>
    <t>62</t>
  </si>
  <si>
    <t>184911421.1</t>
  </si>
  <si>
    <t>Mulčování rostlin mulčovacím substrátem tl. do 0,1 m v rovině a svahu do 1:5</t>
  </si>
  <si>
    <t>1463684315</t>
  </si>
  <si>
    <t>"záhony bylin" 141+380</t>
  </si>
  <si>
    <t>63</t>
  </si>
  <si>
    <t>185804312</t>
  </si>
  <si>
    <t>-1338603243</t>
  </si>
  <si>
    <t>"trvalky, traviny a kapradiny" 2945*0,01*3</t>
  </si>
  <si>
    <t>64</t>
  </si>
  <si>
    <t>724966244</t>
  </si>
  <si>
    <t>65</t>
  </si>
  <si>
    <t>-913235490</t>
  </si>
  <si>
    <t>"záhony" (141+380)*0,0005*1,03*2</t>
  </si>
  <si>
    <t>66</t>
  </si>
  <si>
    <t>103911001.1</t>
  </si>
  <si>
    <t>mulčovací substrát VL</t>
  </si>
  <si>
    <t>221257821</t>
  </si>
  <si>
    <t>"Záhony " (141+380)*0,07*1,03</t>
  </si>
  <si>
    <t>67</t>
  </si>
  <si>
    <t>420304484</t>
  </si>
  <si>
    <t>68</t>
  </si>
  <si>
    <t>-1294902312</t>
  </si>
  <si>
    <t>"trvalky a traviny a kapradiny" 2945*1</t>
  </si>
  <si>
    <t>"dle. technické zprávy"</t>
  </si>
  <si>
    <t>69</t>
  </si>
  <si>
    <t>103211001.1</t>
  </si>
  <si>
    <t>pěstební substrát pro trvalky, traviny a kapradiny</t>
  </si>
  <si>
    <t>553140109</t>
  </si>
  <si>
    <t>"trvalky, traviny a kapradiny" (141+380)*0,2*1,03</t>
  </si>
  <si>
    <t>08</t>
  </si>
  <si>
    <t>Výsadbový materiál-trvalky,traviny,kapradiny,vč.dopravy</t>
  </si>
  <si>
    <t>70</t>
  </si>
  <si>
    <t>T1</t>
  </si>
  <si>
    <t>Aster ericoides'Blue Star'', k9</t>
  </si>
  <si>
    <t>-1653892304</t>
  </si>
  <si>
    <t>"parametry a kvalita dle popisu v technické zprávě" 180</t>
  </si>
  <si>
    <t>71</t>
  </si>
  <si>
    <t>T2</t>
  </si>
  <si>
    <t>Aquilegia vulgaris', k9</t>
  </si>
  <si>
    <t>1525896233</t>
  </si>
  <si>
    <t>72</t>
  </si>
  <si>
    <t>T3</t>
  </si>
  <si>
    <t>Boltonia asteroides'Snowbank', k9</t>
  </si>
  <si>
    <t>-367222149</t>
  </si>
  <si>
    <t>73</t>
  </si>
  <si>
    <t>T4</t>
  </si>
  <si>
    <t>Centaurea montana'Grandifolra', k9</t>
  </si>
  <si>
    <t>-441188484</t>
  </si>
  <si>
    <t>"parametry a kvalita dle popisu v technické zprávě" 80</t>
  </si>
  <si>
    <t>74</t>
  </si>
  <si>
    <t>T5</t>
  </si>
  <si>
    <t>Sanquisorba minor, k9</t>
  </si>
  <si>
    <t>338060371</t>
  </si>
  <si>
    <t>75</t>
  </si>
  <si>
    <t>T6</t>
  </si>
  <si>
    <t>Rudbeckia triloba, k9</t>
  </si>
  <si>
    <t>1700781014</t>
  </si>
  <si>
    <t>"parametry a kvalita dle popisu v technické zprávě" 120</t>
  </si>
  <si>
    <t>76</t>
  </si>
  <si>
    <t>T7</t>
  </si>
  <si>
    <t>Eupatorium macculatum'Riesenschirm', k9</t>
  </si>
  <si>
    <t>792357998</t>
  </si>
  <si>
    <t>77</t>
  </si>
  <si>
    <t>T8</t>
  </si>
  <si>
    <t>Knaucia macedonica'Melton Pastels', k9</t>
  </si>
  <si>
    <t>1413253365</t>
  </si>
  <si>
    <t>78</t>
  </si>
  <si>
    <t>T9</t>
  </si>
  <si>
    <t>Leucanthemum vulgare'Maikönigin', k9</t>
  </si>
  <si>
    <t>-1280733512</t>
  </si>
  <si>
    <t>"parametry a kvalita dle popisu v technické zprávě" 160</t>
  </si>
  <si>
    <t>79</t>
  </si>
  <si>
    <t>T10</t>
  </si>
  <si>
    <t>Molinia caerulea'Heidebraut', k9</t>
  </si>
  <si>
    <t>-19689673</t>
  </si>
  <si>
    <t>80</t>
  </si>
  <si>
    <t>T11</t>
  </si>
  <si>
    <t>Achnatherum calamaagrostis, k9</t>
  </si>
  <si>
    <t>-420676304</t>
  </si>
  <si>
    <t>81</t>
  </si>
  <si>
    <t>T12</t>
  </si>
  <si>
    <t>Calamaagrostis'Karl Forester', k9</t>
  </si>
  <si>
    <t>1408878108</t>
  </si>
  <si>
    <t>82</t>
  </si>
  <si>
    <t>T13</t>
  </si>
  <si>
    <t>Panicum virgatum'Rehrbraun'', k9</t>
  </si>
  <si>
    <t>1999959739</t>
  </si>
  <si>
    <t>83</t>
  </si>
  <si>
    <t>T14</t>
  </si>
  <si>
    <t>Filipendula ulmaria, k9</t>
  </si>
  <si>
    <t>1524472286</t>
  </si>
  <si>
    <t>84</t>
  </si>
  <si>
    <t>T15</t>
  </si>
  <si>
    <t>Lysimachia punctata, k9</t>
  </si>
  <si>
    <t>-641481979</t>
  </si>
  <si>
    <t>"parametry a kvalita dle popisu v technické zprávě" 170</t>
  </si>
  <si>
    <t>85</t>
  </si>
  <si>
    <t>T16</t>
  </si>
  <si>
    <t>Lytrhum salicaria, k9</t>
  </si>
  <si>
    <t>2081307581</t>
  </si>
  <si>
    <t>"parametry a kvalita dle popisu v technické zprávě" 185</t>
  </si>
  <si>
    <t>86</t>
  </si>
  <si>
    <t>T17</t>
  </si>
  <si>
    <t>Carex lurida, k9</t>
  </si>
  <si>
    <t>2111129087</t>
  </si>
  <si>
    <t>87</t>
  </si>
  <si>
    <t>T18</t>
  </si>
  <si>
    <t>Matteucia struthiopteris, k9</t>
  </si>
  <si>
    <t>-546348384</t>
  </si>
  <si>
    <t>09</t>
  </si>
  <si>
    <t>Výsadba cibulovin</t>
  </si>
  <si>
    <t>88</t>
  </si>
  <si>
    <t>183111111</t>
  </si>
  <si>
    <t>Hloubení jamek bez výměny půdy zeminy tř 1 až 4 objem do 0,002 m3 v rovině a svahu do 1:5</t>
  </si>
  <si>
    <t>2109637640</t>
  </si>
  <si>
    <t>"cibuloviny" 5000+5000+900+600+720+600+5000</t>
  </si>
  <si>
    <t>89</t>
  </si>
  <si>
    <t>183211313</t>
  </si>
  <si>
    <t>Výsadba cibulí nebo hlíz</t>
  </si>
  <si>
    <t>114293942</t>
  </si>
  <si>
    <t>"dle textové zprávy"</t>
  </si>
  <si>
    <t>"cibuloviny" 17820</t>
  </si>
  <si>
    <t>Výsadbový materiál - cibule, hlízy,vč.dopravy</t>
  </si>
  <si>
    <t>90</t>
  </si>
  <si>
    <t>C1</t>
  </si>
  <si>
    <t>Narcisus poeticus recurvus</t>
  </si>
  <si>
    <t>-932200161</t>
  </si>
  <si>
    <t>"parametry a kvalita dle popisu v technické zprávě" 5000</t>
  </si>
  <si>
    <t>91</t>
  </si>
  <si>
    <t>C2</t>
  </si>
  <si>
    <t>Narcisus Carlton</t>
  </si>
  <si>
    <t>-2054180908</t>
  </si>
  <si>
    <t>"parametry a kvalita dle popisu v technické zprávě"4000</t>
  </si>
  <si>
    <t>92</t>
  </si>
  <si>
    <t>C3</t>
  </si>
  <si>
    <t>Scila sibirica Spring Beauty</t>
  </si>
  <si>
    <t>-136363961</t>
  </si>
  <si>
    <t>"parametry a kvalita dle popisu v technické zprávě" 900</t>
  </si>
  <si>
    <t>93</t>
  </si>
  <si>
    <t>C4</t>
  </si>
  <si>
    <t>Muscari armeniacus</t>
  </si>
  <si>
    <t>-1882982314</t>
  </si>
  <si>
    <t>"parametry a kvalita dle popisu v technické zprávě" 600</t>
  </si>
  <si>
    <t>94</t>
  </si>
  <si>
    <t>C5</t>
  </si>
  <si>
    <t>Ornithogalum umbelatum</t>
  </si>
  <si>
    <t>-915207584</t>
  </si>
  <si>
    <t>"parametry a kvalita dle popisu v technické zprávě" 720</t>
  </si>
  <si>
    <t>95</t>
  </si>
  <si>
    <t>C6</t>
  </si>
  <si>
    <t>Gailanthus nivalis</t>
  </si>
  <si>
    <t>-1648852129</t>
  </si>
  <si>
    <t>96</t>
  </si>
  <si>
    <t>C7</t>
  </si>
  <si>
    <t>Crocus Grose Gelbe</t>
  </si>
  <si>
    <t>452957153</t>
  </si>
  <si>
    <t>Travnaté a luční plochy</t>
  </si>
  <si>
    <t>97</t>
  </si>
  <si>
    <t>111151221</t>
  </si>
  <si>
    <t>Pokosení trávníku parkového plochy do 10000 m2 s odvozem do 20 km v rovině a svahu do 1:5</t>
  </si>
  <si>
    <t>-1268089903</t>
  </si>
  <si>
    <t>"nově založený trávník 2x" 14150+670+832+6322</t>
  </si>
  <si>
    <t>98</t>
  </si>
  <si>
    <t>184802111</t>
  </si>
  <si>
    <t>Chemické odplevelení před založením kultury nad 20 m2 postřikem na široko v rovině a svahu do 1:5 2x</t>
  </si>
  <si>
    <t>-1358719641</t>
  </si>
  <si>
    <t>99</t>
  </si>
  <si>
    <t>181451151</t>
  </si>
  <si>
    <t>Založení květnatého trávníku plochy přes 1000 m2 v rovině a ve svahu do 1:5</t>
  </si>
  <si>
    <t>-716325630</t>
  </si>
  <si>
    <t>"květnatý trávník - louka" 6322</t>
  </si>
  <si>
    <t>100</t>
  </si>
  <si>
    <t>181451131tr</t>
  </si>
  <si>
    <t>Založení trávníku výsevem plochy přes 1000 m2 v rovině a ve svahu do 1:5</t>
  </si>
  <si>
    <t>439912801</t>
  </si>
  <si>
    <t>"trávník" 14150+670+832</t>
  </si>
  <si>
    <t>101</t>
  </si>
  <si>
    <t>181301101</t>
  </si>
  <si>
    <t>Rozprostření ornice tl vrstvy do 100 mm pl do 500 m2 v rovině nebo ve svahu do 1:5</t>
  </si>
  <si>
    <t>-30848373</t>
  </si>
  <si>
    <t>"dle výkresu a technické zprávy" 14150+670+832+6322</t>
  </si>
  <si>
    <t>102</t>
  </si>
  <si>
    <t>183402131</t>
  </si>
  <si>
    <t>Rozrušení půdy souvislé plochy přes 500 m2 hloubky do 200 mm v rovině a svahu do 1:2</t>
  </si>
  <si>
    <t>-1138242988</t>
  </si>
  <si>
    <t>"předseťové zpracování a pro pokládku trávníku" 14150+670+832+6322</t>
  </si>
  <si>
    <t>103</t>
  </si>
  <si>
    <t>181151311</t>
  </si>
  <si>
    <t>Plošná úprava terénu přes 500 m2 zemina tř 1 až 4 nerovnosti do 100 mm v rovinně a svahu do 1:5</t>
  </si>
  <si>
    <t>-922726081</t>
  </si>
  <si>
    <t>104</t>
  </si>
  <si>
    <t>183403153</t>
  </si>
  <si>
    <t>Obdělání půdy hrabáním v rovině a svahu do 1:5</t>
  </si>
  <si>
    <t>1900051294</t>
  </si>
  <si>
    <t xml:space="preserve"> 14150+670+832+6322</t>
  </si>
  <si>
    <t>105</t>
  </si>
  <si>
    <t>183403161</t>
  </si>
  <si>
    <t>Obdělání půdy válením v rovině a svahu do 1:5</t>
  </si>
  <si>
    <t>-1288213599</t>
  </si>
  <si>
    <t>"dle výkresy technické zprávy" 14150+670+832</t>
  </si>
  <si>
    <t>106</t>
  </si>
  <si>
    <t>185804312.1</t>
  </si>
  <si>
    <t>Zalití rostlin vodou plocha přes 20 m2, 6x</t>
  </si>
  <si>
    <t>-1016396524</t>
  </si>
  <si>
    <t>"trávník" (14150+670+832+6322)*0,02*6</t>
  </si>
  <si>
    <t>107</t>
  </si>
  <si>
    <t>00572100</t>
  </si>
  <si>
    <t>osivo jetelo-bylinno-tráva intenzivní víceletá (květnatá louka)</t>
  </si>
  <si>
    <t>kg</t>
  </si>
  <si>
    <t>-255386866</t>
  </si>
  <si>
    <t>6322*0,025</t>
  </si>
  <si>
    <t>158,05*0,02 'Přepočtené koeficientem množství</t>
  </si>
  <si>
    <t>108</t>
  </si>
  <si>
    <t>00572410</t>
  </si>
  <si>
    <t>osivo směs travní parková</t>
  </si>
  <si>
    <t>783439622</t>
  </si>
  <si>
    <t>(10866+670+832)*0,35*1,03</t>
  </si>
  <si>
    <t>4458,664*0,02 'Přepočtené koeficientem množství</t>
  </si>
  <si>
    <t>109</t>
  </si>
  <si>
    <t>1999466817</t>
  </si>
  <si>
    <t>110</t>
  </si>
  <si>
    <t>103211000</t>
  </si>
  <si>
    <t>zahradní substrát pro výsev-trávníkový VL</t>
  </si>
  <si>
    <t>1796715906</t>
  </si>
  <si>
    <t>"pro trávníky" (6322+14150+670+832)*0,03*1,03</t>
  </si>
  <si>
    <t>111</t>
  </si>
  <si>
    <t>-992197639</t>
  </si>
  <si>
    <t>112</t>
  </si>
  <si>
    <t>252340030.1</t>
  </si>
  <si>
    <t>herbicid totální,  bal. 20 l</t>
  </si>
  <si>
    <t>-1361765211</t>
  </si>
  <si>
    <t>(14150+6322+670+832)*0,0005*1,03*2</t>
  </si>
  <si>
    <t>113</t>
  </si>
  <si>
    <t>-1695115575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</si>
</sst>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5" t="s">
        <v>14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2"/>
      <c r="AQ5" s="22"/>
      <c r="AR5" s="20"/>
      <c r="BE5" s="28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7" t="s">
        <v>17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2"/>
      <c r="AQ6" s="22"/>
      <c r="AR6" s="20"/>
      <c r="BE6" s="28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3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3"/>
      <c r="BS13" s="17" t="s">
        <v>6</v>
      </c>
    </row>
    <row r="14" spans="1:74" ht="12.75">
      <c r="B14" s="21"/>
      <c r="C14" s="22"/>
      <c r="D14" s="22"/>
      <c r="E14" s="288" t="s">
        <v>29</v>
      </c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3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3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3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28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3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3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3"/>
    </row>
    <row r="23" spans="1:71" s="1" customFormat="1" ht="16.5" customHeight="1">
      <c r="B23" s="21"/>
      <c r="C23" s="22"/>
      <c r="D23" s="22"/>
      <c r="E23" s="290" t="s">
        <v>1</v>
      </c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O23" s="22"/>
      <c r="AP23" s="22"/>
      <c r="AQ23" s="22"/>
      <c r="AR23" s="20"/>
      <c r="BE23" s="28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3"/>
    </row>
    <row r="26" spans="1:71" s="1" customFormat="1" ht="14.45" customHeight="1">
      <c r="B26" s="21"/>
      <c r="C26" s="22"/>
      <c r="D26" s="34" t="s">
        <v>37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91">
        <f>ROUND(AG94,2)</f>
        <v>0</v>
      </c>
      <c r="AL26" s="286"/>
      <c r="AM26" s="286"/>
      <c r="AN26" s="286"/>
      <c r="AO26" s="286"/>
      <c r="AP26" s="22"/>
      <c r="AQ26" s="22"/>
      <c r="AR26" s="20"/>
      <c r="BE26" s="283"/>
    </row>
    <row r="27" spans="1:71" s="1" customFormat="1" ht="14.45" customHeight="1">
      <c r="B27" s="21"/>
      <c r="C27" s="22"/>
      <c r="D27" s="34" t="s">
        <v>38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91">
        <f>ROUND(AG98, 2)</f>
        <v>0</v>
      </c>
      <c r="AL27" s="291"/>
      <c r="AM27" s="291"/>
      <c r="AN27" s="291"/>
      <c r="AO27" s="291"/>
      <c r="AP27" s="22"/>
      <c r="AQ27" s="22"/>
      <c r="AR27" s="20"/>
      <c r="BE27" s="283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83"/>
    </row>
    <row r="29" spans="1:71" s="2" customFormat="1" ht="25.9" customHeight="1">
      <c r="A29" s="35"/>
      <c r="B29" s="36"/>
      <c r="C29" s="37"/>
      <c r="D29" s="39" t="s">
        <v>39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92">
        <f>ROUND(AK26 + AK27, 2)</f>
        <v>0</v>
      </c>
      <c r="AL29" s="293"/>
      <c r="AM29" s="293"/>
      <c r="AN29" s="293"/>
      <c r="AO29" s="293"/>
      <c r="AP29" s="37"/>
      <c r="AQ29" s="37"/>
      <c r="AR29" s="38"/>
      <c r="BE29" s="283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83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294" t="s">
        <v>40</v>
      </c>
      <c r="M31" s="294"/>
      <c r="N31" s="294"/>
      <c r="O31" s="294"/>
      <c r="P31" s="294"/>
      <c r="Q31" s="37"/>
      <c r="R31" s="37"/>
      <c r="S31" s="37"/>
      <c r="T31" s="37"/>
      <c r="U31" s="37"/>
      <c r="V31" s="37"/>
      <c r="W31" s="294" t="s">
        <v>41</v>
      </c>
      <c r="X31" s="294"/>
      <c r="Y31" s="294"/>
      <c r="Z31" s="294"/>
      <c r="AA31" s="294"/>
      <c r="AB31" s="294"/>
      <c r="AC31" s="294"/>
      <c r="AD31" s="294"/>
      <c r="AE31" s="294"/>
      <c r="AF31" s="37"/>
      <c r="AG31" s="37"/>
      <c r="AH31" s="37"/>
      <c r="AI31" s="37"/>
      <c r="AJ31" s="37"/>
      <c r="AK31" s="294" t="s">
        <v>42</v>
      </c>
      <c r="AL31" s="294"/>
      <c r="AM31" s="294"/>
      <c r="AN31" s="294"/>
      <c r="AO31" s="294"/>
      <c r="AP31" s="37"/>
      <c r="AQ31" s="37"/>
      <c r="AR31" s="38"/>
      <c r="BE31" s="283"/>
    </row>
    <row r="32" spans="1:71" s="3" customFormat="1" ht="14.45" customHeight="1">
      <c r="B32" s="41"/>
      <c r="C32" s="42"/>
      <c r="D32" s="29" t="s">
        <v>43</v>
      </c>
      <c r="E32" s="42"/>
      <c r="F32" s="29" t="s">
        <v>44</v>
      </c>
      <c r="G32" s="42"/>
      <c r="H32" s="42"/>
      <c r="I32" s="42"/>
      <c r="J32" s="42"/>
      <c r="K32" s="42"/>
      <c r="L32" s="297">
        <v>0.21</v>
      </c>
      <c r="M32" s="296"/>
      <c r="N32" s="296"/>
      <c r="O32" s="296"/>
      <c r="P32" s="296"/>
      <c r="Q32" s="42"/>
      <c r="R32" s="42"/>
      <c r="S32" s="42"/>
      <c r="T32" s="42"/>
      <c r="U32" s="42"/>
      <c r="V32" s="42"/>
      <c r="W32" s="295">
        <f>ROUND(AZ94 + SUM(CD98:CD102), 2)</f>
        <v>0</v>
      </c>
      <c r="X32" s="296"/>
      <c r="Y32" s="296"/>
      <c r="Z32" s="296"/>
      <c r="AA32" s="296"/>
      <c r="AB32" s="296"/>
      <c r="AC32" s="296"/>
      <c r="AD32" s="296"/>
      <c r="AE32" s="296"/>
      <c r="AF32" s="42"/>
      <c r="AG32" s="42"/>
      <c r="AH32" s="42"/>
      <c r="AI32" s="42"/>
      <c r="AJ32" s="42"/>
      <c r="AK32" s="295">
        <f>ROUND(AV94 + SUM(BY98:BY102), 2)</f>
        <v>0</v>
      </c>
      <c r="AL32" s="296"/>
      <c r="AM32" s="296"/>
      <c r="AN32" s="296"/>
      <c r="AO32" s="296"/>
      <c r="AP32" s="42"/>
      <c r="AQ32" s="42"/>
      <c r="AR32" s="43"/>
      <c r="BE32" s="284"/>
    </row>
    <row r="33" spans="1:57" s="3" customFormat="1" ht="14.45" customHeight="1">
      <c r="B33" s="41"/>
      <c r="C33" s="42"/>
      <c r="D33" s="42"/>
      <c r="E33" s="42"/>
      <c r="F33" s="29" t="s">
        <v>45</v>
      </c>
      <c r="G33" s="42"/>
      <c r="H33" s="42"/>
      <c r="I33" s="42"/>
      <c r="J33" s="42"/>
      <c r="K33" s="42"/>
      <c r="L33" s="297">
        <v>0.15</v>
      </c>
      <c r="M33" s="296"/>
      <c r="N33" s="296"/>
      <c r="O33" s="296"/>
      <c r="P33" s="296"/>
      <c r="Q33" s="42"/>
      <c r="R33" s="42"/>
      <c r="S33" s="42"/>
      <c r="T33" s="42"/>
      <c r="U33" s="42"/>
      <c r="V33" s="42"/>
      <c r="W33" s="295">
        <f>ROUND(BA94 + SUM(CE98:CE102), 2)</f>
        <v>0</v>
      </c>
      <c r="X33" s="296"/>
      <c r="Y33" s="296"/>
      <c r="Z33" s="296"/>
      <c r="AA33" s="296"/>
      <c r="AB33" s="296"/>
      <c r="AC33" s="296"/>
      <c r="AD33" s="296"/>
      <c r="AE33" s="296"/>
      <c r="AF33" s="42"/>
      <c r="AG33" s="42"/>
      <c r="AH33" s="42"/>
      <c r="AI33" s="42"/>
      <c r="AJ33" s="42"/>
      <c r="AK33" s="295">
        <f>ROUND(AW94 + SUM(BZ98:BZ102), 2)</f>
        <v>0</v>
      </c>
      <c r="AL33" s="296"/>
      <c r="AM33" s="296"/>
      <c r="AN33" s="296"/>
      <c r="AO33" s="296"/>
      <c r="AP33" s="42"/>
      <c r="AQ33" s="42"/>
      <c r="AR33" s="43"/>
      <c r="BE33" s="284"/>
    </row>
    <row r="34" spans="1:57" s="3" customFormat="1" ht="14.45" hidden="1" customHeight="1">
      <c r="B34" s="41"/>
      <c r="C34" s="42"/>
      <c r="D34" s="42"/>
      <c r="E34" s="42"/>
      <c r="F34" s="29" t="s">
        <v>46</v>
      </c>
      <c r="G34" s="42"/>
      <c r="H34" s="42"/>
      <c r="I34" s="42"/>
      <c r="J34" s="42"/>
      <c r="K34" s="42"/>
      <c r="L34" s="297">
        <v>0.21</v>
      </c>
      <c r="M34" s="296"/>
      <c r="N34" s="296"/>
      <c r="O34" s="296"/>
      <c r="P34" s="296"/>
      <c r="Q34" s="42"/>
      <c r="R34" s="42"/>
      <c r="S34" s="42"/>
      <c r="T34" s="42"/>
      <c r="U34" s="42"/>
      <c r="V34" s="42"/>
      <c r="W34" s="295">
        <f>ROUND(BB94 + SUM(CF98:CF102), 2)</f>
        <v>0</v>
      </c>
      <c r="X34" s="296"/>
      <c r="Y34" s="296"/>
      <c r="Z34" s="296"/>
      <c r="AA34" s="296"/>
      <c r="AB34" s="296"/>
      <c r="AC34" s="296"/>
      <c r="AD34" s="296"/>
      <c r="AE34" s="296"/>
      <c r="AF34" s="42"/>
      <c r="AG34" s="42"/>
      <c r="AH34" s="42"/>
      <c r="AI34" s="42"/>
      <c r="AJ34" s="42"/>
      <c r="AK34" s="295">
        <v>0</v>
      </c>
      <c r="AL34" s="296"/>
      <c r="AM34" s="296"/>
      <c r="AN34" s="296"/>
      <c r="AO34" s="296"/>
      <c r="AP34" s="42"/>
      <c r="AQ34" s="42"/>
      <c r="AR34" s="43"/>
      <c r="BE34" s="284"/>
    </row>
    <row r="35" spans="1:57" s="3" customFormat="1" ht="14.45" hidden="1" customHeight="1">
      <c r="B35" s="41"/>
      <c r="C35" s="42"/>
      <c r="D35" s="42"/>
      <c r="E35" s="42"/>
      <c r="F35" s="29" t="s">
        <v>47</v>
      </c>
      <c r="G35" s="42"/>
      <c r="H35" s="42"/>
      <c r="I35" s="42"/>
      <c r="J35" s="42"/>
      <c r="K35" s="42"/>
      <c r="L35" s="297">
        <v>0.15</v>
      </c>
      <c r="M35" s="296"/>
      <c r="N35" s="296"/>
      <c r="O35" s="296"/>
      <c r="P35" s="296"/>
      <c r="Q35" s="42"/>
      <c r="R35" s="42"/>
      <c r="S35" s="42"/>
      <c r="T35" s="42"/>
      <c r="U35" s="42"/>
      <c r="V35" s="42"/>
      <c r="W35" s="295">
        <f>ROUND(BC94 + SUM(CG98:CG102), 2)</f>
        <v>0</v>
      </c>
      <c r="X35" s="296"/>
      <c r="Y35" s="296"/>
      <c r="Z35" s="296"/>
      <c r="AA35" s="296"/>
      <c r="AB35" s="296"/>
      <c r="AC35" s="296"/>
      <c r="AD35" s="296"/>
      <c r="AE35" s="296"/>
      <c r="AF35" s="42"/>
      <c r="AG35" s="42"/>
      <c r="AH35" s="42"/>
      <c r="AI35" s="42"/>
      <c r="AJ35" s="42"/>
      <c r="AK35" s="295">
        <v>0</v>
      </c>
      <c r="AL35" s="296"/>
      <c r="AM35" s="296"/>
      <c r="AN35" s="296"/>
      <c r="AO35" s="296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48</v>
      </c>
      <c r="G36" s="42"/>
      <c r="H36" s="42"/>
      <c r="I36" s="42"/>
      <c r="J36" s="42"/>
      <c r="K36" s="42"/>
      <c r="L36" s="297">
        <v>0</v>
      </c>
      <c r="M36" s="296"/>
      <c r="N36" s="296"/>
      <c r="O36" s="296"/>
      <c r="P36" s="296"/>
      <c r="Q36" s="42"/>
      <c r="R36" s="42"/>
      <c r="S36" s="42"/>
      <c r="T36" s="42"/>
      <c r="U36" s="42"/>
      <c r="V36" s="42"/>
      <c r="W36" s="295">
        <f>ROUND(BD94 + SUM(CH98:CH102), 2)</f>
        <v>0</v>
      </c>
      <c r="X36" s="296"/>
      <c r="Y36" s="296"/>
      <c r="Z36" s="296"/>
      <c r="AA36" s="296"/>
      <c r="AB36" s="296"/>
      <c r="AC36" s="296"/>
      <c r="AD36" s="296"/>
      <c r="AE36" s="296"/>
      <c r="AF36" s="42"/>
      <c r="AG36" s="42"/>
      <c r="AH36" s="42"/>
      <c r="AI36" s="42"/>
      <c r="AJ36" s="42"/>
      <c r="AK36" s="295">
        <v>0</v>
      </c>
      <c r="AL36" s="296"/>
      <c r="AM36" s="296"/>
      <c r="AN36" s="296"/>
      <c r="AO36" s="296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49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50</v>
      </c>
      <c r="U38" s="46"/>
      <c r="V38" s="46"/>
      <c r="W38" s="46"/>
      <c r="X38" s="301" t="s">
        <v>51</v>
      </c>
      <c r="Y38" s="299"/>
      <c r="Z38" s="299"/>
      <c r="AA38" s="299"/>
      <c r="AB38" s="299"/>
      <c r="AC38" s="46"/>
      <c r="AD38" s="46"/>
      <c r="AE38" s="46"/>
      <c r="AF38" s="46"/>
      <c r="AG38" s="46"/>
      <c r="AH38" s="46"/>
      <c r="AI38" s="46"/>
      <c r="AJ38" s="46"/>
      <c r="AK38" s="298">
        <f>SUM(AK29:AK36)</f>
        <v>0</v>
      </c>
      <c r="AL38" s="299"/>
      <c r="AM38" s="299"/>
      <c r="AN38" s="299"/>
      <c r="AO38" s="300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54</v>
      </c>
      <c r="AI60" s="40"/>
      <c r="AJ60" s="40"/>
      <c r="AK60" s="40"/>
      <c r="AL60" s="40"/>
      <c r="AM60" s="53" t="s">
        <v>55</v>
      </c>
      <c r="AN60" s="40"/>
      <c r="AO60" s="40"/>
      <c r="AP60" s="37"/>
      <c r="AQ60" s="37"/>
      <c r="AR60" s="38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54</v>
      </c>
      <c r="AI75" s="40"/>
      <c r="AJ75" s="40"/>
      <c r="AK75" s="40"/>
      <c r="AL75" s="40"/>
      <c r="AM75" s="53" t="s">
        <v>55</v>
      </c>
      <c r="AN75" s="40"/>
      <c r="AO75" s="40"/>
      <c r="AP75" s="37"/>
      <c r="AQ75" s="37"/>
      <c r="AR75" s="38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2021-12C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56" t="str">
        <f>K6</f>
        <v>L.P.CINGRA VE ST. BOHUMÍNĚ SO 07 TERÉN,SADOVÉ ÚPRAVY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257"/>
      <c r="AL85" s="257"/>
      <c r="AM85" s="257"/>
      <c r="AN85" s="257"/>
      <c r="AO85" s="257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Bohumín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258" t="str">
        <f>IF(AN8= "","",AN8)</f>
        <v>27. 7. 2021</v>
      </c>
      <c r="AN87" s="258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15.2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SPAN s.r.o.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265" t="str">
        <f>IF(E17="","",E17)</f>
        <v xml:space="preserve"> </v>
      </c>
      <c r="AN89" s="266"/>
      <c r="AO89" s="266"/>
      <c r="AP89" s="266"/>
      <c r="AQ89" s="37"/>
      <c r="AR89" s="38"/>
      <c r="AS89" s="259" t="s">
        <v>59</v>
      </c>
      <c r="AT89" s="26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25.7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265" t="str">
        <f>IF(E20="","",E20)</f>
        <v>Ing.Magda Cigánková Fialová</v>
      </c>
      <c r="AN90" s="266"/>
      <c r="AO90" s="266"/>
      <c r="AP90" s="266"/>
      <c r="AQ90" s="37"/>
      <c r="AR90" s="38"/>
      <c r="AS90" s="261"/>
      <c r="AT90" s="26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63"/>
      <c r="AT91" s="26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1" t="s">
        <v>60</v>
      </c>
      <c r="D92" s="268"/>
      <c r="E92" s="268"/>
      <c r="F92" s="268"/>
      <c r="G92" s="268"/>
      <c r="H92" s="74"/>
      <c r="I92" s="269" t="s">
        <v>61</v>
      </c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67" t="s">
        <v>62</v>
      </c>
      <c r="AH92" s="268"/>
      <c r="AI92" s="268"/>
      <c r="AJ92" s="268"/>
      <c r="AK92" s="268"/>
      <c r="AL92" s="268"/>
      <c r="AM92" s="268"/>
      <c r="AN92" s="269" t="s">
        <v>63</v>
      </c>
      <c r="AO92" s="268"/>
      <c r="AP92" s="270"/>
      <c r="AQ92" s="75" t="s">
        <v>64</v>
      </c>
      <c r="AR92" s="38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79">
        <f>ROUND(SUM(AG95:AG96),2)</f>
        <v>0</v>
      </c>
      <c r="AH94" s="279"/>
      <c r="AI94" s="279"/>
      <c r="AJ94" s="279"/>
      <c r="AK94" s="279"/>
      <c r="AL94" s="279"/>
      <c r="AM94" s="279"/>
      <c r="AN94" s="280">
        <f>SUM(AG94,AT94)</f>
        <v>0</v>
      </c>
      <c r="AO94" s="280"/>
      <c r="AP94" s="280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</v>
      </c>
    </row>
    <row r="95" spans="1:91" s="7" customFormat="1" ht="16.5" customHeight="1">
      <c r="A95" s="94" t="s">
        <v>83</v>
      </c>
      <c r="B95" s="95"/>
      <c r="C95" s="96"/>
      <c r="D95" s="272" t="s">
        <v>84</v>
      </c>
      <c r="E95" s="272"/>
      <c r="F95" s="272"/>
      <c r="G95" s="272"/>
      <c r="H95" s="272"/>
      <c r="I95" s="97"/>
      <c r="J95" s="272" t="s">
        <v>85</v>
      </c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  <c r="AF95" s="272"/>
      <c r="AG95" s="273">
        <f>'02 - SO 07 TERÉN'!J30</f>
        <v>0</v>
      </c>
      <c r="AH95" s="274"/>
      <c r="AI95" s="274"/>
      <c r="AJ95" s="274"/>
      <c r="AK95" s="274"/>
      <c r="AL95" s="274"/>
      <c r="AM95" s="274"/>
      <c r="AN95" s="273">
        <f>SUM(AG95,AT95)</f>
        <v>0</v>
      </c>
      <c r="AO95" s="274"/>
      <c r="AP95" s="274"/>
      <c r="AQ95" s="98" t="s">
        <v>86</v>
      </c>
      <c r="AR95" s="99"/>
      <c r="AS95" s="100">
        <v>0</v>
      </c>
      <c r="AT95" s="101">
        <f>ROUND(SUM(AV95:AW95),2)</f>
        <v>0</v>
      </c>
      <c r="AU95" s="102">
        <f>'02 - SO 07 TERÉN'!P119</f>
        <v>0</v>
      </c>
      <c r="AV95" s="101">
        <f>'02 - SO 07 TERÉN'!J33</f>
        <v>0</v>
      </c>
      <c r="AW95" s="101">
        <f>'02 - SO 07 TERÉN'!J34</f>
        <v>0</v>
      </c>
      <c r="AX95" s="101">
        <f>'02 - SO 07 TERÉN'!J35</f>
        <v>0</v>
      </c>
      <c r="AY95" s="101">
        <f>'02 - SO 07 TERÉN'!J36</f>
        <v>0</v>
      </c>
      <c r="AZ95" s="101">
        <f>'02 - SO 07 TERÉN'!F33</f>
        <v>0</v>
      </c>
      <c r="BA95" s="101">
        <f>'02 - SO 07 TERÉN'!F34</f>
        <v>0</v>
      </c>
      <c r="BB95" s="101">
        <f>'02 - SO 07 TERÉN'!F35</f>
        <v>0</v>
      </c>
      <c r="BC95" s="101">
        <f>'02 - SO 07 TERÉN'!F36</f>
        <v>0</v>
      </c>
      <c r="BD95" s="103">
        <f>'02 - SO 07 TERÉN'!F37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</v>
      </c>
      <c r="CM95" s="104" t="s">
        <v>89</v>
      </c>
    </row>
    <row r="96" spans="1:91" s="7" customFormat="1" ht="16.5" customHeight="1">
      <c r="A96" s="94" t="s">
        <v>83</v>
      </c>
      <c r="B96" s="95"/>
      <c r="C96" s="96"/>
      <c r="D96" s="272" t="s">
        <v>90</v>
      </c>
      <c r="E96" s="272"/>
      <c r="F96" s="272"/>
      <c r="G96" s="272"/>
      <c r="H96" s="272"/>
      <c r="I96" s="97"/>
      <c r="J96" s="272" t="s">
        <v>91</v>
      </c>
      <c r="K96" s="272"/>
      <c r="L96" s="272"/>
      <c r="M96" s="272"/>
      <c r="N96" s="272"/>
      <c r="O96" s="272"/>
      <c r="P96" s="272"/>
      <c r="Q96" s="272"/>
      <c r="R96" s="272"/>
      <c r="S96" s="272"/>
      <c r="T96" s="272"/>
      <c r="U96" s="272"/>
      <c r="V96" s="272"/>
      <c r="W96" s="272"/>
      <c r="X96" s="272"/>
      <c r="Y96" s="272"/>
      <c r="Z96" s="272"/>
      <c r="AA96" s="272"/>
      <c r="AB96" s="272"/>
      <c r="AC96" s="272"/>
      <c r="AD96" s="272"/>
      <c r="AE96" s="272"/>
      <c r="AF96" s="272"/>
      <c r="AG96" s="273">
        <f>'03 - SO 07 SADOVÉ ÚPRAVY'!J30</f>
        <v>0</v>
      </c>
      <c r="AH96" s="274"/>
      <c r="AI96" s="274"/>
      <c r="AJ96" s="274"/>
      <c r="AK96" s="274"/>
      <c r="AL96" s="274"/>
      <c r="AM96" s="274"/>
      <c r="AN96" s="273">
        <f>SUM(AG96,AT96)</f>
        <v>0</v>
      </c>
      <c r="AO96" s="274"/>
      <c r="AP96" s="274"/>
      <c r="AQ96" s="98" t="s">
        <v>86</v>
      </c>
      <c r="AR96" s="99"/>
      <c r="AS96" s="105">
        <v>0</v>
      </c>
      <c r="AT96" s="106">
        <f>ROUND(SUM(AV96:AW96),2)</f>
        <v>0</v>
      </c>
      <c r="AU96" s="107">
        <f>'03 - SO 07 SADOVÉ ÚPRAVY'!P127</f>
        <v>0</v>
      </c>
      <c r="AV96" s="106">
        <f>'03 - SO 07 SADOVÉ ÚPRAVY'!J33</f>
        <v>0</v>
      </c>
      <c r="AW96" s="106">
        <f>'03 - SO 07 SADOVÉ ÚPRAVY'!J34</f>
        <v>0</v>
      </c>
      <c r="AX96" s="106">
        <f>'03 - SO 07 SADOVÉ ÚPRAVY'!J35</f>
        <v>0</v>
      </c>
      <c r="AY96" s="106">
        <f>'03 - SO 07 SADOVÉ ÚPRAVY'!J36</f>
        <v>0</v>
      </c>
      <c r="AZ96" s="106">
        <f>'03 - SO 07 SADOVÉ ÚPRAVY'!F33</f>
        <v>0</v>
      </c>
      <c r="BA96" s="106">
        <f>'03 - SO 07 SADOVÉ ÚPRAVY'!F34</f>
        <v>0</v>
      </c>
      <c r="BB96" s="106">
        <f>'03 - SO 07 SADOVÉ ÚPRAVY'!F35</f>
        <v>0</v>
      </c>
      <c r="BC96" s="106">
        <f>'03 - SO 07 SADOVÉ ÚPRAVY'!F36</f>
        <v>0</v>
      </c>
      <c r="BD96" s="108">
        <f>'03 - SO 07 SADOVÉ ÚPRAVY'!F37</f>
        <v>0</v>
      </c>
      <c r="BT96" s="104" t="s">
        <v>87</v>
      </c>
      <c r="BV96" s="104" t="s">
        <v>81</v>
      </c>
      <c r="BW96" s="104" t="s">
        <v>92</v>
      </c>
      <c r="BX96" s="104" t="s">
        <v>5</v>
      </c>
      <c r="CL96" s="104" t="s">
        <v>1</v>
      </c>
      <c r="CM96" s="104" t="s">
        <v>89</v>
      </c>
    </row>
    <row r="97" spans="1:89" ht="11.25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pans="1:89" s="2" customFormat="1" ht="30" customHeight="1">
      <c r="A98" s="35"/>
      <c r="B98" s="36"/>
      <c r="C98" s="83" t="s">
        <v>93</v>
      </c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280">
        <f>ROUND(SUM(AG99:AG102), 2)</f>
        <v>0</v>
      </c>
      <c r="AH98" s="280"/>
      <c r="AI98" s="280"/>
      <c r="AJ98" s="280"/>
      <c r="AK98" s="280"/>
      <c r="AL98" s="280"/>
      <c r="AM98" s="280"/>
      <c r="AN98" s="280">
        <f>ROUND(SUM(AN99:AN102), 2)</f>
        <v>0</v>
      </c>
      <c r="AO98" s="280"/>
      <c r="AP98" s="280"/>
      <c r="AQ98" s="109"/>
      <c r="AR98" s="38"/>
      <c r="AS98" s="76" t="s">
        <v>94</v>
      </c>
      <c r="AT98" s="77" t="s">
        <v>95</v>
      </c>
      <c r="AU98" s="77" t="s">
        <v>43</v>
      </c>
      <c r="AV98" s="78" t="s">
        <v>66</v>
      </c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89" s="2" customFormat="1" ht="19.899999999999999" customHeight="1">
      <c r="A99" s="35"/>
      <c r="B99" s="36"/>
      <c r="C99" s="37"/>
      <c r="D99" s="277" t="s">
        <v>96</v>
      </c>
      <c r="E99" s="277"/>
      <c r="F99" s="277"/>
      <c r="G99" s="277"/>
      <c r="H99" s="277"/>
      <c r="I99" s="277"/>
      <c r="J99" s="277"/>
      <c r="K99" s="277"/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7"/>
      <c r="AC99" s="37"/>
      <c r="AD99" s="37"/>
      <c r="AE99" s="37"/>
      <c r="AF99" s="37"/>
      <c r="AG99" s="275">
        <f>ROUND(AG94 * AS99, 2)</f>
        <v>0</v>
      </c>
      <c r="AH99" s="276"/>
      <c r="AI99" s="276"/>
      <c r="AJ99" s="276"/>
      <c r="AK99" s="276"/>
      <c r="AL99" s="276"/>
      <c r="AM99" s="276"/>
      <c r="AN99" s="276">
        <f>ROUND(AG99 + AV99, 2)</f>
        <v>0</v>
      </c>
      <c r="AO99" s="276"/>
      <c r="AP99" s="276"/>
      <c r="AQ99" s="37"/>
      <c r="AR99" s="38"/>
      <c r="AS99" s="110">
        <v>0</v>
      </c>
      <c r="AT99" s="111" t="s">
        <v>97</v>
      </c>
      <c r="AU99" s="111" t="s">
        <v>44</v>
      </c>
      <c r="AV99" s="112">
        <f>ROUND(IF(AU99="základní",AG99*L32,IF(AU99="snížená",AG99*L33,0)), 2)</f>
        <v>0</v>
      </c>
      <c r="AW99" s="35"/>
      <c r="AX99" s="35"/>
      <c r="AY99" s="35"/>
      <c r="AZ99" s="35"/>
      <c r="BA99" s="35"/>
      <c r="BB99" s="35"/>
      <c r="BC99" s="35"/>
      <c r="BD99" s="35"/>
      <c r="BE99" s="35"/>
      <c r="BV99" s="17" t="s">
        <v>98</v>
      </c>
      <c r="BY99" s="113">
        <f>IF(AU99="základní",AV99,0)</f>
        <v>0</v>
      </c>
      <c r="BZ99" s="113">
        <f>IF(AU99="snížená",AV99,0)</f>
        <v>0</v>
      </c>
      <c r="CA99" s="113">
        <v>0</v>
      </c>
      <c r="CB99" s="113">
        <v>0</v>
      </c>
      <c r="CC99" s="113">
        <v>0</v>
      </c>
      <c r="CD99" s="113">
        <f>IF(AU99="základní",AG99,0)</f>
        <v>0</v>
      </c>
      <c r="CE99" s="113">
        <f>IF(AU99="snížená",AG99,0)</f>
        <v>0</v>
      </c>
      <c r="CF99" s="113">
        <f>IF(AU99="zákl. přenesená",AG99,0)</f>
        <v>0</v>
      </c>
      <c r="CG99" s="113">
        <f>IF(AU99="sníž. přenesená",AG99,0)</f>
        <v>0</v>
      </c>
      <c r="CH99" s="113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pans="1:89" s="2" customFormat="1" ht="19.899999999999999" customHeight="1">
      <c r="A100" s="35"/>
      <c r="B100" s="36"/>
      <c r="C100" s="37"/>
      <c r="D100" s="278" t="s">
        <v>99</v>
      </c>
      <c r="E100" s="277"/>
      <c r="F100" s="277"/>
      <c r="G100" s="277"/>
      <c r="H100" s="277"/>
      <c r="I100" s="277"/>
      <c r="J100" s="277"/>
      <c r="K100" s="277"/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  <c r="X100" s="277"/>
      <c r="Y100" s="277"/>
      <c r="Z100" s="277"/>
      <c r="AA100" s="277"/>
      <c r="AB100" s="277"/>
      <c r="AC100" s="37"/>
      <c r="AD100" s="37"/>
      <c r="AE100" s="37"/>
      <c r="AF100" s="37"/>
      <c r="AG100" s="275">
        <f>ROUND(AG94 * AS100, 2)</f>
        <v>0</v>
      </c>
      <c r="AH100" s="276"/>
      <c r="AI100" s="276"/>
      <c r="AJ100" s="276"/>
      <c r="AK100" s="276"/>
      <c r="AL100" s="276"/>
      <c r="AM100" s="276"/>
      <c r="AN100" s="276">
        <f>ROUND(AG100 + AV100, 2)</f>
        <v>0</v>
      </c>
      <c r="AO100" s="276"/>
      <c r="AP100" s="276"/>
      <c r="AQ100" s="37"/>
      <c r="AR100" s="38"/>
      <c r="AS100" s="110">
        <v>0</v>
      </c>
      <c r="AT100" s="111" t="s">
        <v>97</v>
      </c>
      <c r="AU100" s="111" t="s">
        <v>44</v>
      </c>
      <c r="AV100" s="112">
        <f>ROUND(IF(AU100="základní",AG100*L32,IF(AU100="snížená",AG100*L33,0)), 2)</f>
        <v>0</v>
      </c>
      <c r="AW100" s="35"/>
      <c r="AX100" s="35"/>
      <c r="AY100" s="35"/>
      <c r="AZ100" s="35"/>
      <c r="BA100" s="35"/>
      <c r="BB100" s="35"/>
      <c r="BC100" s="35"/>
      <c r="BD100" s="35"/>
      <c r="BE100" s="35"/>
      <c r="BV100" s="17" t="s">
        <v>100</v>
      </c>
      <c r="BY100" s="113">
        <f>IF(AU100="základní",AV100,0)</f>
        <v>0</v>
      </c>
      <c r="BZ100" s="113">
        <f>IF(AU100="snížená",AV100,0)</f>
        <v>0</v>
      </c>
      <c r="CA100" s="113">
        <v>0</v>
      </c>
      <c r="CB100" s="113">
        <v>0</v>
      </c>
      <c r="CC100" s="113">
        <v>0</v>
      </c>
      <c r="CD100" s="113">
        <f>IF(AU100="základní",AG100,0)</f>
        <v>0</v>
      </c>
      <c r="CE100" s="113">
        <f>IF(AU100="snížená",AG100,0)</f>
        <v>0</v>
      </c>
      <c r="CF100" s="113">
        <f>IF(AU100="zákl. přenesená",AG100,0)</f>
        <v>0</v>
      </c>
      <c r="CG100" s="113">
        <f>IF(AU100="sníž. přenesená",AG100,0)</f>
        <v>0</v>
      </c>
      <c r="CH100" s="113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5"/>
      <c r="B101" s="36"/>
      <c r="C101" s="37"/>
      <c r="D101" s="278" t="s">
        <v>99</v>
      </c>
      <c r="E101" s="277"/>
      <c r="F101" s="277"/>
      <c r="G101" s="277"/>
      <c r="H101" s="277"/>
      <c r="I101" s="277"/>
      <c r="J101" s="277"/>
      <c r="K101" s="277"/>
      <c r="L101" s="277"/>
      <c r="M101" s="277"/>
      <c r="N101" s="277"/>
      <c r="O101" s="277"/>
      <c r="P101" s="277"/>
      <c r="Q101" s="277"/>
      <c r="R101" s="277"/>
      <c r="S101" s="277"/>
      <c r="T101" s="277"/>
      <c r="U101" s="277"/>
      <c r="V101" s="277"/>
      <c r="W101" s="277"/>
      <c r="X101" s="277"/>
      <c r="Y101" s="277"/>
      <c r="Z101" s="277"/>
      <c r="AA101" s="277"/>
      <c r="AB101" s="277"/>
      <c r="AC101" s="37"/>
      <c r="AD101" s="37"/>
      <c r="AE101" s="37"/>
      <c r="AF101" s="37"/>
      <c r="AG101" s="275">
        <f>ROUND(AG94 * AS101, 2)</f>
        <v>0</v>
      </c>
      <c r="AH101" s="276"/>
      <c r="AI101" s="276"/>
      <c r="AJ101" s="276"/>
      <c r="AK101" s="276"/>
      <c r="AL101" s="276"/>
      <c r="AM101" s="276"/>
      <c r="AN101" s="276">
        <f>ROUND(AG101 + AV101, 2)</f>
        <v>0</v>
      </c>
      <c r="AO101" s="276"/>
      <c r="AP101" s="276"/>
      <c r="AQ101" s="37"/>
      <c r="AR101" s="38"/>
      <c r="AS101" s="110">
        <v>0</v>
      </c>
      <c r="AT101" s="111" t="s">
        <v>97</v>
      </c>
      <c r="AU101" s="111" t="s">
        <v>44</v>
      </c>
      <c r="AV101" s="112">
        <f>ROUND(IF(AU101="základní",AG101*L32,IF(AU101="snížená",AG101*L33,0)), 2)</f>
        <v>0</v>
      </c>
      <c r="AW101" s="35"/>
      <c r="AX101" s="35"/>
      <c r="AY101" s="35"/>
      <c r="AZ101" s="35"/>
      <c r="BA101" s="35"/>
      <c r="BB101" s="35"/>
      <c r="BC101" s="35"/>
      <c r="BD101" s="35"/>
      <c r="BE101" s="35"/>
      <c r="BV101" s="17" t="s">
        <v>100</v>
      </c>
      <c r="BY101" s="113">
        <f>IF(AU101="základní",AV101,0)</f>
        <v>0</v>
      </c>
      <c r="BZ101" s="113">
        <f>IF(AU101="snížená",AV101,0)</f>
        <v>0</v>
      </c>
      <c r="CA101" s="113">
        <v>0</v>
      </c>
      <c r="CB101" s="113">
        <v>0</v>
      </c>
      <c r="CC101" s="113">
        <v>0</v>
      </c>
      <c r="CD101" s="113">
        <f>IF(AU101="základní",AG101,0)</f>
        <v>0</v>
      </c>
      <c r="CE101" s="113">
        <f>IF(AU101="snížená",AG101,0)</f>
        <v>0</v>
      </c>
      <c r="CF101" s="113">
        <f>IF(AU101="zákl. přenesená",AG101,0)</f>
        <v>0</v>
      </c>
      <c r="CG101" s="113">
        <f>IF(AU101="sníž. přenesená",AG101,0)</f>
        <v>0</v>
      </c>
      <c r="CH101" s="113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9.899999999999999" customHeight="1">
      <c r="A102" s="35"/>
      <c r="B102" s="36"/>
      <c r="C102" s="37"/>
      <c r="D102" s="278" t="s">
        <v>99</v>
      </c>
      <c r="E102" s="277"/>
      <c r="F102" s="277"/>
      <c r="G102" s="277"/>
      <c r="H102" s="277"/>
      <c r="I102" s="277"/>
      <c r="J102" s="277"/>
      <c r="K102" s="277"/>
      <c r="L102" s="277"/>
      <c r="M102" s="277"/>
      <c r="N102" s="277"/>
      <c r="O102" s="277"/>
      <c r="P102" s="277"/>
      <c r="Q102" s="277"/>
      <c r="R102" s="277"/>
      <c r="S102" s="277"/>
      <c r="T102" s="277"/>
      <c r="U102" s="277"/>
      <c r="V102" s="277"/>
      <c r="W102" s="277"/>
      <c r="X102" s="277"/>
      <c r="Y102" s="277"/>
      <c r="Z102" s="277"/>
      <c r="AA102" s="277"/>
      <c r="AB102" s="277"/>
      <c r="AC102" s="37"/>
      <c r="AD102" s="37"/>
      <c r="AE102" s="37"/>
      <c r="AF102" s="37"/>
      <c r="AG102" s="275">
        <f>ROUND(AG94 * AS102, 2)</f>
        <v>0</v>
      </c>
      <c r="AH102" s="276"/>
      <c r="AI102" s="276"/>
      <c r="AJ102" s="276"/>
      <c r="AK102" s="276"/>
      <c r="AL102" s="276"/>
      <c r="AM102" s="276"/>
      <c r="AN102" s="276">
        <f>ROUND(AG102 + AV102, 2)</f>
        <v>0</v>
      </c>
      <c r="AO102" s="276"/>
      <c r="AP102" s="276"/>
      <c r="AQ102" s="37"/>
      <c r="AR102" s="38"/>
      <c r="AS102" s="114">
        <v>0</v>
      </c>
      <c r="AT102" s="115" t="s">
        <v>97</v>
      </c>
      <c r="AU102" s="115" t="s">
        <v>44</v>
      </c>
      <c r="AV102" s="116">
        <f>ROUND(IF(AU102="základní",AG102*L32,IF(AU102="snížená",AG102*L33,0)), 2)</f>
        <v>0</v>
      </c>
      <c r="AW102" s="35"/>
      <c r="AX102" s="35"/>
      <c r="AY102" s="35"/>
      <c r="AZ102" s="35"/>
      <c r="BA102" s="35"/>
      <c r="BB102" s="35"/>
      <c r="BC102" s="35"/>
      <c r="BD102" s="35"/>
      <c r="BE102" s="35"/>
      <c r="BV102" s="17" t="s">
        <v>100</v>
      </c>
      <c r="BY102" s="113">
        <f>IF(AU102="základní",AV102,0)</f>
        <v>0</v>
      </c>
      <c r="BZ102" s="113">
        <f>IF(AU102="snížená",AV102,0)</f>
        <v>0</v>
      </c>
      <c r="CA102" s="113">
        <v>0</v>
      </c>
      <c r="CB102" s="113">
        <v>0</v>
      </c>
      <c r="CC102" s="113">
        <v>0</v>
      </c>
      <c r="CD102" s="113">
        <f>IF(AU102="základní",AG102,0)</f>
        <v>0</v>
      </c>
      <c r="CE102" s="113">
        <f>IF(AU102="snížená",AG102,0)</f>
        <v>0</v>
      </c>
      <c r="CF102" s="113">
        <f>IF(AU102="zákl. přenesená",AG102,0)</f>
        <v>0</v>
      </c>
      <c r="CG102" s="113">
        <f>IF(AU102="sníž. přenesená",AG102,0)</f>
        <v>0</v>
      </c>
      <c r="CH102" s="113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89" s="2" customFormat="1" ht="10.9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8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89" s="2" customFormat="1" ht="30" customHeight="1">
      <c r="A104" s="35"/>
      <c r="B104" s="36"/>
      <c r="C104" s="117" t="s">
        <v>101</v>
      </c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281">
        <f>ROUND(AG94 + AG98, 2)</f>
        <v>0</v>
      </c>
      <c r="AH104" s="281"/>
      <c r="AI104" s="281"/>
      <c r="AJ104" s="281"/>
      <c r="AK104" s="281"/>
      <c r="AL104" s="281"/>
      <c r="AM104" s="281"/>
      <c r="AN104" s="281">
        <f>ROUND(AN94 + AN98, 2)</f>
        <v>0</v>
      </c>
      <c r="AO104" s="281"/>
      <c r="AP104" s="281"/>
      <c r="AQ104" s="118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89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38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algorithmName="SHA-512" hashValue="VXHYInsU3Dgvb5ctRZX3Hhy/Yf4j9V237fOFB0u989VwbwuLnZpFPUDTpA6q213xdzITwsP+jwN/OvpBSWwKlg==" saltValue="Wcjp7uEfA7C76Vu+/uTqjB74iLy1TjlRr5e/PbPYB3cr6H4KfLIdQmusflRC0XaifZ428Vqtdmf2Dybcd46USg==" spinCount="100000" sheet="1" objects="1" scenarios="1" formatColumns="0" formatRows="0"/>
  <mergeCells count="64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6:H96"/>
    <mergeCell ref="AG96:AM96"/>
    <mergeCell ref="AN96:AP96"/>
    <mergeCell ref="J96:AF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02 - SO 07 TERÉN'!C2" display="/"/>
    <hyperlink ref="A96" location="'03 - SO 07 SADOVÉ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88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89</v>
      </c>
    </row>
    <row r="4" spans="1:46" s="1" customFormat="1" ht="24.95" customHeight="1">
      <c r="B4" s="20"/>
      <c r="D4" s="121" t="s">
        <v>102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26.25" customHeight="1">
      <c r="B7" s="20"/>
      <c r="E7" s="303" t="str">
        <f>'Rekapitulace stavby'!K6</f>
        <v>L.P.CINGRA VE ST. BOHUMÍNĚ SO 07 TERÉN,SADOVÉ ÚPRAVY</v>
      </c>
      <c r="F7" s="304"/>
      <c r="G7" s="304"/>
      <c r="H7" s="304"/>
      <c r="L7" s="20"/>
    </row>
    <row r="8" spans="1:46" s="2" customFormat="1" ht="12" customHeight="1">
      <c r="A8" s="35"/>
      <c r="B8" s="38"/>
      <c r="C8" s="35"/>
      <c r="D8" s="123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05" t="s">
        <v>104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 t="str">
        <f>'Rekapitulace stavby'!AN8</f>
        <v>27. 7. 2021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24</v>
      </c>
      <c r="E14" s="35"/>
      <c r="F14" s="35"/>
      <c r="G14" s="35"/>
      <c r="H14" s="35"/>
      <c r="I14" s="123" t="s">
        <v>25</v>
      </c>
      <c r="J14" s="1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26</v>
      </c>
      <c r="F15" s="35"/>
      <c r="G15" s="35"/>
      <c r="H15" s="35"/>
      <c r="I15" s="123" t="s">
        <v>27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28</v>
      </c>
      <c r="E17" s="35"/>
      <c r="F17" s="35"/>
      <c r="G17" s="35"/>
      <c r="H17" s="35"/>
      <c r="I17" s="123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07" t="str">
        <f>'Rekapitulace stavby'!E14</f>
        <v>Vyplň údaj</v>
      </c>
      <c r="F18" s="308"/>
      <c r="G18" s="308"/>
      <c r="H18" s="308"/>
      <c r="I18" s="123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30</v>
      </c>
      <c r="E20" s="35"/>
      <c r="F20" s="35"/>
      <c r="G20" s="35"/>
      <c r="H20" s="35"/>
      <c r="I20" s="123" t="s">
        <v>25</v>
      </c>
      <c r="J20" s="1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tr">
        <f>IF('Rekapitulace stavby'!E17="","",'Rekapitulace stavby'!E17)</f>
        <v xml:space="preserve"> </v>
      </c>
      <c r="F21" s="35"/>
      <c r="G21" s="35"/>
      <c r="H21" s="35"/>
      <c r="I21" s="123" t="s">
        <v>27</v>
      </c>
      <c r="J21" s="1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33</v>
      </c>
      <c r="E23" s="35"/>
      <c r="F23" s="35"/>
      <c r="G23" s="35"/>
      <c r="H23" s="35"/>
      <c r="I23" s="123" t="s">
        <v>25</v>
      </c>
      <c r="J23" s="124" t="s">
        <v>34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35</v>
      </c>
      <c r="F24" s="35"/>
      <c r="G24" s="35"/>
      <c r="H24" s="35"/>
      <c r="I24" s="123" t="s">
        <v>27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09" t="s">
        <v>1</v>
      </c>
      <c r="F27" s="309"/>
      <c r="G27" s="309"/>
      <c r="H27" s="309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39</v>
      </c>
      <c r="E30" s="35"/>
      <c r="F30" s="35"/>
      <c r="G30" s="35"/>
      <c r="H30" s="35"/>
      <c r="I30" s="35"/>
      <c r="J30" s="131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41</v>
      </c>
      <c r="G32" s="35"/>
      <c r="H32" s="35"/>
      <c r="I32" s="132" t="s">
        <v>40</v>
      </c>
      <c r="J32" s="132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43</v>
      </c>
      <c r="E33" s="123" t="s">
        <v>44</v>
      </c>
      <c r="F33" s="134">
        <f>ROUND((SUM(BE119:BE141)),  2)</f>
        <v>0</v>
      </c>
      <c r="G33" s="35"/>
      <c r="H33" s="35"/>
      <c r="I33" s="135">
        <v>0.21</v>
      </c>
      <c r="J33" s="134">
        <f>ROUND(((SUM(BE119:BE141))*I33),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45</v>
      </c>
      <c r="F34" s="134">
        <f>ROUND((SUM(BF119:BF141)),  2)</f>
        <v>0</v>
      </c>
      <c r="G34" s="35"/>
      <c r="H34" s="35"/>
      <c r="I34" s="135">
        <v>0.15</v>
      </c>
      <c r="J34" s="134">
        <f>ROUND(((SUM(BF119:BF141))*I34),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46</v>
      </c>
      <c r="F35" s="134">
        <f>ROUND((SUM(BG119:BG141)),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47</v>
      </c>
      <c r="F36" s="134">
        <f>ROUND((SUM(BH119:BH141)),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48</v>
      </c>
      <c r="F37" s="134">
        <f>ROUND((SUM(BI119:BI141)),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49</v>
      </c>
      <c r="E39" s="138"/>
      <c r="F39" s="138"/>
      <c r="G39" s="139" t="s">
        <v>50</v>
      </c>
      <c r="H39" s="140" t="s">
        <v>51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0" t="str">
        <f>E7</f>
        <v>L.P.CINGRA VE ST. BOHUMÍNĚ SO 07 TERÉN,SADOVÉ ÚPRAVY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56" t="str">
        <f>E9</f>
        <v>02 - SO 07 TERÉN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27. 7. 2021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SPAN s.r.o.</v>
      </c>
      <c r="G91" s="37"/>
      <c r="H91" s="37"/>
      <c r="I91" s="29" t="s">
        <v>30</v>
      </c>
      <c r="J91" s="32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106</v>
      </c>
      <c r="D94" s="118"/>
      <c r="E94" s="118"/>
      <c r="F94" s="118"/>
      <c r="G94" s="118"/>
      <c r="H94" s="118"/>
      <c r="I94" s="118"/>
      <c r="J94" s="155" t="s">
        <v>107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6" t="s">
        <v>108</v>
      </c>
      <c r="D96" s="37"/>
      <c r="E96" s="37"/>
      <c r="F96" s="37"/>
      <c r="G96" s="37"/>
      <c r="H96" s="37"/>
      <c r="I96" s="37"/>
      <c r="J96" s="85">
        <f>J119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109</v>
      </c>
    </row>
    <row r="97" spans="1:31" s="9" customFormat="1" ht="24.95" customHeight="1">
      <c r="B97" s="157"/>
      <c r="C97" s="158"/>
      <c r="D97" s="159" t="s">
        <v>110</v>
      </c>
      <c r="E97" s="160"/>
      <c r="F97" s="160"/>
      <c r="G97" s="160"/>
      <c r="H97" s="160"/>
      <c r="I97" s="160"/>
      <c r="J97" s="161">
        <f>J120</f>
        <v>0</v>
      </c>
      <c r="K97" s="158"/>
      <c r="L97" s="162"/>
    </row>
    <row r="98" spans="1:31" s="10" customFormat="1" ht="19.899999999999999" customHeight="1">
      <c r="B98" s="163"/>
      <c r="C98" s="164"/>
      <c r="D98" s="165" t="s">
        <v>111</v>
      </c>
      <c r="E98" s="166"/>
      <c r="F98" s="166"/>
      <c r="G98" s="166"/>
      <c r="H98" s="166"/>
      <c r="I98" s="166"/>
      <c r="J98" s="167">
        <f>J121</f>
        <v>0</v>
      </c>
      <c r="K98" s="164"/>
      <c r="L98" s="168"/>
    </row>
    <row r="99" spans="1:31" s="10" customFormat="1" ht="19.899999999999999" customHeight="1">
      <c r="B99" s="163"/>
      <c r="C99" s="164"/>
      <c r="D99" s="165" t="s">
        <v>112</v>
      </c>
      <c r="E99" s="166"/>
      <c r="F99" s="166"/>
      <c r="G99" s="166"/>
      <c r="H99" s="166"/>
      <c r="I99" s="166"/>
      <c r="J99" s="167">
        <f>J140</f>
        <v>0</v>
      </c>
      <c r="K99" s="164"/>
      <c r="L99" s="168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3" t="s">
        <v>113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6.25" customHeight="1">
      <c r="A109" s="35"/>
      <c r="B109" s="36"/>
      <c r="C109" s="37"/>
      <c r="D109" s="37"/>
      <c r="E109" s="310" t="str">
        <f>E7</f>
        <v>L.P.CINGRA VE ST. BOHUMÍNĚ SO 07 TERÉN,SADOVÉ ÚPRAVY</v>
      </c>
      <c r="F109" s="311"/>
      <c r="G109" s="311"/>
      <c r="H109" s="311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29" t="s">
        <v>103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256" t="str">
        <f>E9</f>
        <v>02 - SO 07 TERÉN</v>
      </c>
      <c r="F111" s="312"/>
      <c r="G111" s="312"/>
      <c r="H111" s="312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20</v>
      </c>
      <c r="D113" s="37"/>
      <c r="E113" s="37"/>
      <c r="F113" s="27" t="str">
        <f>F12</f>
        <v>Bohumín</v>
      </c>
      <c r="G113" s="37"/>
      <c r="H113" s="37"/>
      <c r="I113" s="29" t="s">
        <v>22</v>
      </c>
      <c r="J113" s="67" t="str">
        <f>IF(J12="","",J12)</f>
        <v>27. 7. 2021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29" t="s">
        <v>24</v>
      </c>
      <c r="D115" s="37"/>
      <c r="E115" s="37"/>
      <c r="F115" s="27" t="str">
        <f>E15</f>
        <v>SPAN s.r.o.</v>
      </c>
      <c r="G115" s="37"/>
      <c r="H115" s="37"/>
      <c r="I115" s="29" t="s">
        <v>30</v>
      </c>
      <c r="J115" s="32" t="str">
        <f>E21</f>
        <v xml:space="preserve"> 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25.7" customHeight="1">
      <c r="A116" s="35"/>
      <c r="B116" s="36"/>
      <c r="C116" s="29" t="s">
        <v>28</v>
      </c>
      <c r="D116" s="37"/>
      <c r="E116" s="37"/>
      <c r="F116" s="27" t="str">
        <f>IF(E18="","",E18)</f>
        <v>Vyplň údaj</v>
      </c>
      <c r="G116" s="37"/>
      <c r="H116" s="37"/>
      <c r="I116" s="29" t="s">
        <v>33</v>
      </c>
      <c r="J116" s="32" t="str">
        <f>E24</f>
        <v>Ing.Magda Cigánková Fialová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9"/>
      <c r="B118" s="170"/>
      <c r="C118" s="171" t="s">
        <v>114</v>
      </c>
      <c r="D118" s="172" t="s">
        <v>64</v>
      </c>
      <c r="E118" s="172" t="s">
        <v>60</v>
      </c>
      <c r="F118" s="172" t="s">
        <v>61</v>
      </c>
      <c r="G118" s="172" t="s">
        <v>115</v>
      </c>
      <c r="H118" s="172" t="s">
        <v>116</v>
      </c>
      <c r="I118" s="172" t="s">
        <v>117</v>
      </c>
      <c r="J118" s="172" t="s">
        <v>107</v>
      </c>
      <c r="K118" s="173" t="s">
        <v>118</v>
      </c>
      <c r="L118" s="174"/>
      <c r="M118" s="76" t="s">
        <v>1</v>
      </c>
      <c r="N118" s="77" t="s">
        <v>43</v>
      </c>
      <c r="O118" s="77" t="s">
        <v>119</v>
      </c>
      <c r="P118" s="77" t="s">
        <v>120</v>
      </c>
      <c r="Q118" s="77" t="s">
        <v>121</v>
      </c>
      <c r="R118" s="77" t="s">
        <v>122</v>
      </c>
      <c r="S118" s="77" t="s">
        <v>123</v>
      </c>
      <c r="T118" s="78" t="s">
        <v>124</v>
      </c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</row>
    <row r="119" spans="1:65" s="2" customFormat="1" ht="22.9" customHeight="1">
      <c r="A119" s="35"/>
      <c r="B119" s="36"/>
      <c r="C119" s="83" t="s">
        <v>125</v>
      </c>
      <c r="D119" s="37"/>
      <c r="E119" s="37"/>
      <c r="F119" s="37"/>
      <c r="G119" s="37"/>
      <c r="H119" s="37"/>
      <c r="I119" s="37"/>
      <c r="J119" s="175">
        <f>BK119</f>
        <v>0</v>
      </c>
      <c r="K119" s="37"/>
      <c r="L119" s="38"/>
      <c r="M119" s="79"/>
      <c r="N119" s="176"/>
      <c r="O119" s="80"/>
      <c r="P119" s="177">
        <f>P120</f>
        <v>0</v>
      </c>
      <c r="Q119" s="80"/>
      <c r="R119" s="177">
        <f>R120</f>
        <v>0</v>
      </c>
      <c r="S119" s="80"/>
      <c r="T119" s="17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7" t="s">
        <v>78</v>
      </c>
      <c r="AU119" s="17" t="s">
        <v>109</v>
      </c>
      <c r="BK119" s="179">
        <f>BK120</f>
        <v>0</v>
      </c>
    </row>
    <row r="120" spans="1:65" s="12" customFormat="1" ht="25.9" customHeight="1">
      <c r="B120" s="180"/>
      <c r="C120" s="181"/>
      <c r="D120" s="182" t="s">
        <v>78</v>
      </c>
      <c r="E120" s="183" t="s">
        <v>126</v>
      </c>
      <c r="F120" s="183" t="s">
        <v>127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f>P121+P140</f>
        <v>0</v>
      </c>
      <c r="Q120" s="188"/>
      <c r="R120" s="189">
        <f>R121+R140</f>
        <v>0</v>
      </c>
      <c r="S120" s="188"/>
      <c r="T120" s="190">
        <f>T121+T140</f>
        <v>0</v>
      </c>
      <c r="AR120" s="191" t="s">
        <v>87</v>
      </c>
      <c r="AT120" s="192" t="s">
        <v>78</v>
      </c>
      <c r="AU120" s="192" t="s">
        <v>79</v>
      </c>
      <c r="AY120" s="191" t="s">
        <v>128</v>
      </c>
      <c r="BK120" s="193">
        <f>BK121+BK140</f>
        <v>0</v>
      </c>
    </row>
    <row r="121" spans="1:65" s="12" customFormat="1" ht="22.9" customHeight="1">
      <c r="B121" s="180"/>
      <c r="C121" s="181"/>
      <c r="D121" s="182" t="s">
        <v>78</v>
      </c>
      <c r="E121" s="194" t="s">
        <v>87</v>
      </c>
      <c r="F121" s="194" t="s">
        <v>129</v>
      </c>
      <c r="G121" s="181"/>
      <c r="H121" s="181"/>
      <c r="I121" s="184"/>
      <c r="J121" s="195">
        <f>BK121</f>
        <v>0</v>
      </c>
      <c r="K121" s="181"/>
      <c r="L121" s="186"/>
      <c r="M121" s="187"/>
      <c r="N121" s="188"/>
      <c r="O121" s="188"/>
      <c r="P121" s="189">
        <f>SUM(P122:P139)</f>
        <v>0</v>
      </c>
      <c r="Q121" s="188"/>
      <c r="R121" s="189">
        <f>SUM(R122:R139)</f>
        <v>0</v>
      </c>
      <c r="S121" s="188"/>
      <c r="T121" s="190">
        <f>SUM(T122:T139)</f>
        <v>0</v>
      </c>
      <c r="AR121" s="191" t="s">
        <v>87</v>
      </c>
      <c r="AT121" s="192" t="s">
        <v>78</v>
      </c>
      <c r="AU121" s="192" t="s">
        <v>87</v>
      </c>
      <c r="AY121" s="191" t="s">
        <v>128</v>
      </c>
      <c r="BK121" s="193">
        <f>SUM(BK122:BK139)</f>
        <v>0</v>
      </c>
    </row>
    <row r="122" spans="1:65" s="2" customFormat="1" ht="24">
      <c r="A122" s="35"/>
      <c r="B122" s="36"/>
      <c r="C122" s="196" t="s">
        <v>87</v>
      </c>
      <c r="D122" s="196" t="s">
        <v>130</v>
      </c>
      <c r="E122" s="197" t="s">
        <v>131</v>
      </c>
      <c r="F122" s="198" t="s">
        <v>132</v>
      </c>
      <c r="G122" s="199" t="s">
        <v>133</v>
      </c>
      <c r="H122" s="200">
        <v>1657.03</v>
      </c>
      <c r="I122" s="201"/>
      <c r="J122" s="202">
        <f>ROUND(I122*H122,2)</f>
        <v>0</v>
      </c>
      <c r="K122" s="198" t="s">
        <v>1</v>
      </c>
      <c r="L122" s="38"/>
      <c r="M122" s="203" t="s">
        <v>1</v>
      </c>
      <c r="N122" s="204" t="s">
        <v>44</v>
      </c>
      <c r="O122" s="72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7" t="s">
        <v>134</v>
      </c>
      <c r="AT122" s="207" t="s">
        <v>130</v>
      </c>
      <c r="AU122" s="207" t="s">
        <v>89</v>
      </c>
      <c r="AY122" s="17" t="s">
        <v>128</v>
      </c>
      <c r="BE122" s="113">
        <f>IF(N122="základní",J122,0)</f>
        <v>0</v>
      </c>
      <c r="BF122" s="113">
        <f>IF(N122="snížená",J122,0)</f>
        <v>0</v>
      </c>
      <c r="BG122" s="113">
        <f>IF(N122="zákl. přenesená",J122,0)</f>
        <v>0</v>
      </c>
      <c r="BH122" s="113">
        <f>IF(N122="sníž. přenesená",J122,0)</f>
        <v>0</v>
      </c>
      <c r="BI122" s="113">
        <f>IF(N122="nulová",J122,0)</f>
        <v>0</v>
      </c>
      <c r="BJ122" s="17" t="s">
        <v>87</v>
      </c>
      <c r="BK122" s="113">
        <f>ROUND(I122*H122,2)</f>
        <v>0</v>
      </c>
      <c r="BL122" s="17" t="s">
        <v>134</v>
      </c>
      <c r="BM122" s="207" t="s">
        <v>135</v>
      </c>
    </row>
    <row r="123" spans="1:65" s="13" customFormat="1" ht="11.25">
      <c r="B123" s="208"/>
      <c r="C123" s="209"/>
      <c r="D123" s="210" t="s">
        <v>136</v>
      </c>
      <c r="E123" s="211" t="s">
        <v>1</v>
      </c>
      <c r="F123" s="212" t="s">
        <v>137</v>
      </c>
      <c r="G123" s="209"/>
      <c r="H123" s="213">
        <v>1450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136</v>
      </c>
      <c r="AU123" s="219" t="s">
        <v>89</v>
      </c>
      <c r="AV123" s="13" t="s">
        <v>89</v>
      </c>
      <c r="AW123" s="13" t="s">
        <v>32</v>
      </c>
      <c r="AX123" s="13" t="s">
        <v>79</v>
      </c>
      <c r="AY123" s="219" t="s">
        <v>128</v>
      </c>
    </row>
    <row r="124" spans="1:65" s="13" customFormat="1" ht="22.5">
      <c r="B124" s="208"/>
      <c r="C124" s="209"/>
      <c r="D124" s="210" t="s">
        <v>136</v>
      </c>
      <c r="E124" s="211" t="s">
        <v>1</v>
      </c>
      <c r="F124" s="212" t="s">
        <v>138</v>
      </c>
      <c r="G124" s="209"/>
      <c r="H124" s="213">
        <v>207.03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136</v>
      </c>
      <c r="AU124" s="219" t="s">
        <v>89</v>
      </c>
      <c r="AV124" s="13" t="s">
        <v>89</v>
      </c>
      <c r="AW124" s="13" t="s">
        <v>32</v>
      </c>
      <c r="AX124" s="13" t="s">
        <v>79</v>
      </c>
      <c r="AY124" s="219" t="s">
        <v>128</v>
      </c>
    </row>
    <row r="125" spans="1:65" s="14" customFormat="1" ht="11.25">
      <c r="B125" s="220"/>
      <c r="C125" s="221"/>
      <c r="D125" s="210" t="s">
        <v>136</v>
      </c>
      <c r="E125" s="222" t="s">
        <v>1</v>
      </c>
      <c r="F125" s="223" t="s">
        <v>139</v>
      </c>
      <c r="G125" s="221"/>
      <c r="H125" s="224">
        <v>1657.03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136</v>
      </c>
      <c r="AU125" s="230" t="s">
        <v>89</v>
      </c>
      <c r="AV125" s="14" t="s">
        <v>134</v>
      </c>
      <c r="AW125" s="14" t="s">
        <v>32</v>
      </c>
      <c r="AX125" s="14" t="s">
        <v>87</v>
      </c>
      <c r="AY125" s="230" t="s">
        <v>128</v>
      </c>
    </row>
    <row r="126" spans="1:65" s="2" customFormat="1" ht="16.5" customHeight="1">
      <c r="A126" s="35"/>
      <c r="B126" s="36"/>
      <c r="C126" s="196" t="s">
        <v>89</v>
      </c>
      <c r="D126" s="196" t="s">
        <v>130</v>
      </c>
      <c r="E126" s="197" t="s">
        <v>140</v>
      </c>
      <c r="F126" s="198" t="s">
        <v>141</v>
      </c>
      <c r="G126" s="199" t="s">
        <v>133</v>
      </c>
      <c r="H126" s="200">
        <v>1657.03</v>
      </c>
      <c r="I126" s="201"/>
      <c r="J126" s="202">
        <f>ROUND(I126*H126,2)</f>
        <v>0</v>
      </c>
      <c r="K126" s="198" t="s">
        <v>1</v>
      </c>
      <c r="L126" s="38"/>
      <c r="M126" s="203" t="s">
        <v>1</v>
      </c>
      <c r="N126" s="204" t="s">
        <v>44</v>
      </c>
      <c r="O126" s="72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7" t="s">
        <v>134</v>
      </c>
      <c r="AT126" s="207" t="s">
        <v>130</v>
      </c>
      <c r="AU126" s="207" t="s">
        <v>89</v>
      </c>
      <c r="AY126" s="17" t="s">
        <v>128</v>
      </c>
      <c r="BE126" s="113">
        <f>IF(N126="základní",J126,0)</f>
        <v>0</v>
      </c>
      <c r="BF126" s="113">
        <f>IF(N126="snížená",J126,0)</f>
        <v>0</v>
      </c>
      <c r="BG126" s="113">
        <f>IF(N126="zákl. přenesená",J126,0)</f>
        <v>0</v>
      </c>
      <c r="BH126" s="113">
        <f>IF(N126="sníž. přenesená",J126,0)</f>
        <v>0</v>
      </c>
      <c r="BI126" s="113">
        <f>IF(N126="nulová",J126,0)</f>
        <v>0</v>
      </c>
      <c r="BJ126" s="17" t="s">
        <v>87</v>
      </c>
      <c r="BK126" s="113">
        <f>ROUND(I126*H126,2)</f>
        <v>0</v>
      </c>
      <c r="BL126" s="17" t="s">
        <v>134</v>
      </c>
      <c r="BM126" s="207" t="s">
        <v>142</v>
      </c>
    </row>
    <row r="127" spans="1:65" s="13" customFormat="1" ht="11.25">
      <c r="B127" s="208"/>
      <c r="C127" s="209"/>
      <c r="D127" s="210" t="s">
        <v>136</v>
      </c>
      <c r="E127" s="211" t="s">
        <v>1</v>
      </c>
      <c r="F127" s="212" t="s">
        <v>137</v>
      </c>
      <c r="G127" s="209"/>
      <c r="H127" s="213">
        <v>1450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136</v>
      </c>
      <c r="AU127" s="219" t="s">
        <v>89</v>
      </c>
      <c r="AV127" s="13" t="s">
        <v>89</v>
      </c>
      <c r="AW127" s="13" t="s">
        <v>32</v>
      </c>
      <c r="AX127" s="13" t="s">
        <v>79</v>
      </c>
      <c r="AY127" s="219" t="s">
        <v>128</v>
      </c>
    </row>
    <row r="128" spans="1:65" s="13" customFormat="1" ht="22.5">
      <c r="B128" s="208"/>
      <c r="C128" s="209"/>
      <c r="D128" s="210" t="s">
        <v>136</v>
      </c>
      <c r="E128" s="211" t="s">
        <v>1</v>
      </c>
      <c r="F128" s="212" t="s">
        <v>138</v>
      </c>
      <c r="G128" s="209"/>
      <c r="H128" s="213">
        <v>207.03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136</v>
      </c>
      <c r="AU128" s="219" t="s">
        <v>89</v>
      </c>
      <c r="AV128" s="13" t="s">
        <v>89</v>
      </c>
      <c r="AW128" s="13" t="s">
        <v>32</v>
      </c>
      <c r="AX128" s="13" t="s">
        <v>79</v>
      </c>
      <c r="AY128" s="219" t="s">
        <v>128</v>
      </c>
    </row>
    <row r="129" spans="1:65" s="14" customFormat="1" ht="11.25">
      <c r="B129" s="220"/>
      <c r="C129" s="221"/>
      <c r="D129" s="210" t="s">
        <v>136</v>
      </c>
      <c r="E129" s="222" t="s">
        <v>1</v>
      </c>
      <c r="F129" s="223" t="s">
        <v>139</v>
      </c>
      <c r="G129" s="221"/>
      <c r="H129" s="224">
        <v>1657.03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136</v>
      </c>
      <c r="AU129" s="230" t="s">
        <v>89</v>
      </c>
      <c r="AV129" s="14" t="s">
        <v>134</v>
      </c>
      <c r="AW129" s="14" t="s">
        <v>32</v>
      </c>
      <c r="AX129" s="14" t="s">
        <v>87</v>
      </c>
      <c r="AY129" s="230" t="s">
        <v>128</v>
      </c>
    </row>
    <row r="130" spans="1:65" s="2" customFormat="1" ht="24">
      <c r="A130" s="35"/>
      <c r="B130" s="36"/>
      <c r="C130" s="196" t="s">
        <v>143</v>
      </c>
      <c r="D130" s="196" t="s">
        <v>130</v>
      </c>
      <c r="E130" s="197" t="s">
        <v>144</v>
      </c>
      <c r="F130" s="198" t="s">
        <v>145</v>
      </c>
      <c r="G130" s="199" t="s">
        <v>133</v>
      </c>
      <c r="H130" s="200">
        <v>1657.03</v>
      </c>
      <c r="I130" s="201"/>
      <c r="J130" s="202">
        <f>ROUND(I130*H130,2)</f>
        <v>0</v>
      </c>
      <c r="K130" s="198" t="s">
        <v>146</v>
      </c>
      <c r="L130" s="38"/>
      <c r="M130" s="203" t="s">
        <v>1</v>
      </c>
      <c r="N130" s="204" t="s">
        <v>44</v>
      </c>
      <c r="O130" s="72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7" t="s">
        <v>134</v>
      </c>
      <c r="AT130" s="207" t="s">
        <v>130</v>
      </c>
      <c r="AU130" s="207" t="s">
        <v>89</v>
      </c>
      <c r="AY130" s="17" t="s">
        <v>128</v>
      </c>
      <c r="BE130" s="113">
        <f>IF(N130="základní",J130,0)</f>
        <v>0</v>
      </c>
      <c r="BF130" s="113">
        <f>IF(N130="snížená",J130,0)</f>
        <v>0</v>
      </c>
      <c r="BG130" s="113">
        <f>IF(N130="zákl. přenesená",J130,0)</f>
        <v>0</v>
      </c>
      <c r="BH130" s="113">
        <f>IF(N130="sníž. přenesená",J130,0)</f>
        <v>0</v>
      </c>
      <c r="BI130" s="113">
        <f>IF(N130="nulová",J130,0)</f>
        <v>0</v>
      </c>
      <c r="BJ130" s="17" t="s">
        <v>87</v>
      </c>
      <c r="BK130" s="113">
        <f>ROUND(I130*H130,2)</f>
        <v>0</v>
      </c>
      <c r="BL130" s="17" t="s">
        <v>134</v>
      </c>
      <c r="BM130" s="207" t="s">
        <v>147</v>
      </c>
    </row>
    <row r="131" spans="1:65" s="13" customFormat="1" ht="11.25">
      <c r="B131" s="208"/>
      <c r="C131" s="209"/>
      <c r="D131" s="210" t="s">
        <v>136</v>
      </c>
      <c r="E131" s="211" t="s">
        <v>1</v>
      </c>
      <c r="F131" s="212" t="s">
        <v>137</v>
      </c>
      <c r="G131" s="209"/>
      <c r="H131" s="213">
        <v>1450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136</v>
      </c>
      <c r="AU131" s="219" t="s">
        <v>89</v>
      </c>
      <c r="AV131" s="13" t="s">
        <v>89</v>
      </c>
      <c r="AW131" s="13" t="s">
        <v>32</v>
      </c>
      <c r="AX131" s="13" t="s">
        <v>79</v>
      </c>
      <c r="AY131" s="219" t="s">
        <v>128</v>
      </c>
    </row>
    <row r="132" spans="1:65" s="13" customFormat="1" ht="22.5">
      <c r="B132" s="208"/>
      <c r="C132" s="209"/>
      <c r="D132" s="210" t="s">
        <v>136</v>
      </c>
      <c r="E132" s="211" t="s">
        <v>1</v>
      </c>
      <c r="F132" s="212" t="s">
        <v>138</v>
      </c>
      <c r="G132" s="209"/>
      <c r="H132" s="213">
        <v>207.03</v>
      </c>
      <c r="I132" s="214"/>
      <c r="J132" s="209"/>
      <c r="K132" s="209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136</v>
      </c>
      <c r="AU132" s="219" t="s">
        <v>89</v>
      </c>
      <c r="AV132" s="13" t="s">
        <v>89</v>
      </c>
      <c r="AW132" s="13" t="s">
        <v>32</v>
      </c>
      <c r="AX132" s="13" t="s">
        <v>79</v>
      </c>
      <c r="AY132" s="219" t="s">
        <v>128</v>
      </c>
    </row>
    <row r="133" spans="1:65" s="14" customFormat="1" ht="11.25">
      <c r="B133" s="220"/>
      <c r="C133" s="221"/>
      <c r="D133" s="210" t="s">
        <v>136</v>
      </c>
      <c r="E133" s="222" t="s">
        <v>1</v>
      </c>
      <c r="F133" s="223" t="s">
        <v>139</v>
      </c>
      <c r="G133" s="221"/>
      <c r="H133" s="224">
        <v>1657.03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136</v>
      </c>
      <c r="AU133" s="230" t="s">
        <v>89</v>
      </c>
      <c r="AV133" s="14" t="s">
        <v>134</v>
      </c>
      <c r="AW133" s="14" t="s">
        <v>32</v>
      </c>
      <c r="AX133" s="14" t="s">
        <v>87</v>
      </c>
      <c r="AY133" s="230" t="s">
        <v>128</v>
      </c>
    </row>
    <row r="134" spans="1:65" s="2" customFormat="1" ht="24">
      <c r="A134" s="35"/>
      <c r="B134" s="36"/>
      <c r="C134" s="196" t="s">
        <v>134</v>
      </c>
      <c r="D134" s="196" t="s">
        <v>130</v>
      </c>
      <c r="E134" s="197" t="s">
        <v>148</v>
      </c>
      <c r="F134" s="198" t="s">
        <v>149</v>
      </c>
      <c r="G134" s="199" t="s">
        <v>150</v>
      </c>
      <c r="H134" s="200">
        <v>15264.6</v>
      </c>
      <c r="I134" s="201"/>
      <c r="J134" s="202">
        <f>ROUND(I134*H134,2)</f>
        <v>0</v>
      </c>
      <c r="K134" s="198" t="s">
        <v>146</v>
      </c>
      <c r="L134" s="38"/>
      <c r="M134" s="203" t="s">
        <v>1</v>
      </c>
      <c r="N134" s="204" t="s">
        <v>44</v>
      </c>
      <c r="O134" s="72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7" t="s">
        <v>134</v>
      </c>
      <c r="AT134" s="207" t="s">
        <v>130</v>
      </c>
      <c r="AU134" s="207" t="s">
        <v>89</v>
      </c>
      <c r="AY134" s="17" t="s">
        <v>128</v>
      </c>
      <c r="BE134" s="113">
        <f>IF(N134="základní",J134,0)</f>
        <v>0</v>
      </c>
      <c r="BF134" s="113">
        <f>IF(N134="snížená",J134,0)</f>
        <v>0</v>
      </c>
      <c r="BG134" s="113">
        <f>IF(N134="zákl. přenesená",J134,0)</f>
        <v>0</v>
      </c>
      <c r="BH134" s="113">
        <f>IF(N134="sníž. přenesená",J134,0)</f>
        <v>0</v>
      </c>
      <c r="BI134" s="113">
        <f>IF(N134="nulová",J134,0)</f>
        <v>0</v>
      </c>
      <c r="BJ134" s="17" t="s">
        <v>87</v>
      </c>
      <c r="BK134" s="113">
        <f>ROUND(I134*H134,2)</f>
        <v>0</v>
      </c>
      <c r="BL134" s="17" t="s">
        <v>134</v>
      </c>
      <c r="BM134" s="207" t="s">
        <v>151</v>
      </c>
    </row>
    <row r="135" spans="1:65" s="13" customFormat="1" ht="11.25">
      <c r="B135" s="208"/>
      <c r="C135" s="209"/>
      <c r="D135" s="210" t="s">
        <v>136</v>
      </c>
      <c r="E135" s="211" t="s">
        <v>1</v>
      </c>
      <c r="F135" s="212" t="s">
        <v>152</v>
      </c>
      <c r="G135" s="209"/>
      <c r="H135" s="213">
        <v>15264.6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136</v>
      </c>
      <c r="AU135" s="219" t="s">
        <v>89</v>
      </c>
      <c r="AV135" s="13" t="s">
        <v>89</v>
      </c>
      <c r="AW135" s="13" t="s">
        <v>32</v>
      </c>
      <c r="AX135" s="13" t="s">
        <v>79</v>
      </c>
      <c r="AY135" s="219" t="s">
        <v>128</v>
      </c>
    </row>
    <row r="136" spans="1:65" s="14" customFormat="1" ht="11.25">
      <c r="B136" s="220"/>
      <c r="C136" s="221"/>
      <c r="D136" s="210" t="s">
        <v>136</v>
      </c>
      <c r="E136" s="222" t="s">
        <v>1</v>
      </c>
      <c r="F136" s="223" t="s">
        <v>139</v>
      </c>
      <c r="G136" s="221"/>
      <c r="H136" s="224">
        <v>15264.6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136</v>
      </c>
      <c r="AU136" s="230" t="s">
        <v>89</v>
      </c>
      <c r="AV136" s="14" t="s">
        <v>134</v>
      </c>
      <c r="AW136" s="14" t="s">
        <v>32</v>
      </c>
      <c r="AX136" s="14" t="s">
        <v>87</v>
      </c>
      <c r="AY136" s="230" t="s">
        <v>128</v>
      </c>
    </row>
    <row r="137" spans="1:65" s="2" customFormat="1" ht="24">
      <c r="A137" s="35"/>
      <c r="B137" s="36"/>
      <c r="C137" s="196" t="s">
        <v>153</v>
      </c>
      <c r="D137" s="196" t="s">
        <v>130</v>
      </c>
      <c r="E137" s="197" t="s">
        <v>154</v>
      </c>
      <c r="F137" s="198" t="s">
        <v>155</v>
      </c>
      <c r="G137" s="199" t="s">
        <v>150</v>
      </c>
      <c r="H137" s="200">
        <v>15264.6</v>
      </c>
      <c r="I137" s="201"/>
      <c r="J137" s="202">
        <f>ROUND(I137*H137,2)</f>
        <v>0</v>
      </c>
      <c r="K137" s="198" t="s">
        <v>146</v>
      </c>
      <c r="L137" s="38"/>
      <c r="M137" s="203" t="s">
        <v>1</v>
      </c>
      <c r="N137" s="204" t="s">
        <v>44</v>
      </c>
      <c r="O137" s="72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134</v>
      </c>
      <c r="AT137" s="207" t="s">
        <v>130</v>
      </c>
      <c r="AU137" s="207" t="s">
        <v>89</v>
      </c>
      <c r="AY137" s="17" t="s">
        <v>128</v>
      </c>
      <c r="BE137" s="113">
        <f>IF(N137="základní",J137,0)</f>
        <v>0</v>
      </c>
      <c r="BF137" s="113">
        <f>IF(N137="snížená",J137,0)</f>
        <v>0</v>
      </c>
      <c r="BG137" s="113">
        <f>IF(N137="zákl. přenesená",J137,0)</f>
        <v>0</v>
      </c>
      <c r="BH137" s="113">
        <f>IF(N137="sníž. přenesená",J137,0)</f>
        <v>0</v>
      </c>
      <c r="BI137" s="113">
        <f>IF(N137="nulová",J137,0)</f>
        <v>0</v>
      </c>
      <c r="BJ137" s="17" t="s">
        <v>87</v>
      </c>
      <c r="BK137" s="113">
        <f>ROUND(I137*H137,2)</f>
        <v>0</v>
      </c>
      <c r="BL137" s="17" t="s">
        <v>134</v>
      </c>
      <c r="BM137" s="207" t="s">
        <v>156</v>
      </c>
    </row>
    <row r="138" spans="1:65" s="13" customFormat="1" ht="11.25">
      <c r="B138" s="208"/>
      <c r="C138" s="209"/>
      <c r="D138" s="210" t="s">
        <v>136</v>
      </c>
      <c r="E138" s="211" t="s">
        <v>1</v>
      </c>
      <c r="F138" s="212" t="s">
        <v>152</v>
      </c>
      <c r="G138" s="209"/>
      <c r="H138" s="213">
        <v>15264.6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136</v>
      </c>
      <c r="AU138" s="219" t="s">
        <v>89</v>
      </c>
      <c r="AV138" s="13" t="s">
        <v>89</v>
      </c>
      <c r="AW138" s="13" t="s">
        <v>32</v>
      </c>
      <c r="AX138" s="13" t="s">
        <v>79</v>
      </c>
      <c r="AY138" s="219" t="s">
        <v>128</v>
      </c>
    </row>
    <row r="139" spans="1:65" s="14" customFormat="1" ht="11.25">
      <c r="B139" s="220"/>
      <c r="C139" s="221"/>
      <c r="D139" s="210" t="s">
        <v>136</v>
      </c>
      <c r="E139" s="222" t="s">
        <v>1</v>
      </c>
      <c r="F139" s="223" t="s">
        <v>139</v>
      </c>
      <c r="G139" s="221"/>
      <c r="H139" s="224">
        <v>15264.6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136</v>
      </c>
      <c r="AU139" s="230" t="s">
        <v>89</v>
      </c>
      <c r="AV139" s="14" t="s">
        <v>134</v>
      </c>
      <c r="AW139" s="14" t="s">
        <v>32</v>
      </c>
      <c r="AX139" s="14" t="s">
        <v>87</v>
      </c>
      <c r="AY139" s="230" t="s">
        <v>128</v>
      </c>
    </row>
    <row r="140" spans="1:65" s="12" customFormat="1" ht="22.9" customHeight="1">
      <c r="B140" s="180"/>
      <c r="C140" s="181"/>
      <c r="D140" s="182" t="s">
        <v>78</v>
      </c>
      <c r="E140" s="194" t="s">
        <v>157</v>
      </c>
      <c r="F140" s="194" t="s">
        <v>158</v>
      </c>
      <c r="G140" s="181"/>
      <c r="H140" s="181"/>
      <c r="I140" s="184"/>
      <c r="J140" s="195">
        <f>BK140</f>
        <v>0</v>
      </c>
      <c r="K140" s="181"/>
      <c r="L140" s="186"/>
      <c r="M140" s="187"/>
      <c r="N140" s="188"/>
      <c r="O140" s="188"/>
      <c r="P140" s="189">
        <f>P141</f>
        <v>0</v>
      </c>
      <c r="Q140" s="188"/>
      <c r="R140" s="189">
        <f>R141</f>
        <v>0</v>
      </c>
      <c r="S140" s="188"/>
      <c r="T140" s="190">
        <f>T141</f>
        <v>0</v>
      </c>
      <c r="AR140" s="191" t="s">
        <v>87</v>
      </c>
      <c r="AT140" s="192" t="s">
        <v>78</v>
      </c>
      <c r="AU140" s="192" t="s">
        <v>87</v>
      </c>
      <c r="AY140" s="191" t="s">
        <v>128</v>
      </c>
      <c r="BK140" s="193">
        <f>BK141</f>
        <v>0</v>
      </c>
    </row>
    <row r="141" spans="1:65" s="2" customFormat="1" ht="24">
      <c r="A141" s="35"/>
      <c r="B141" s="36"/>
      <c r="C141" s="196" t="s">
        <v>159</v>
      </c>
      <c r="D141" s="196" t="s">
        <v>130</v>
      </c>
      <c r="E141" s="197" t="s">
        <v>160</v>
      </c>
      <c r="F141" s="198" t="s">
        <v>161</v>
      </c>
      <c r="G141" s="199" t="s">
        <v>162</v>
      </c>
      <c r="H141" s="200">
        <v>290</v>
      </c>
      <c r="I141" s="201"/>
      <c r="J141" s="202">
        <f>ROUND(I141*H141,2)</f>
        <v>0</v>
      </c>
      <c r="K141" s="198" t="s">
        <v>163</v>
      </c>
      <c r="L141" s="38"/>
      <c r="M141" s="231" t="s">
        <v>1</v>
      </c>
      <c r="N141" s="232" t="s">
        <v>44</v>
      </c>
      <c r="O141" s="233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134</v>
      </c>
      <c r="AT141" s="207" t="s">
        <v>130</v>
      </c>
      <c r="AU141" s="207" t="s">
        <v>89</v>
      </c>
      <c r="AY141" s="17" t="s">
        <v>128</v>
      </c>
      <c r="BE141" s="113">
        <f>IF(N141="základní",J141,0)</f>
        <v>0</v>
      </c>
      <c r="BF141" s="113">
        <f>IF(N141="snížená",J141,0)</f>
        <v>0</v>
      </c>
      <c r="BG141" s="113">
        <f>IF(N141="zákl. přenesená",J141,0)</f>
        <v>0</v>
      </c>
      <c r="BH141" s="113">
        <f>IF(N141="sníž. přenesená",J141,0)</f>
        <v>0</v>
      </c>
      <c r="BI141" s="113">
        <f>IF(N141="nulová",J141,0)</f>
        <v>0</v>
      </c>
      <c r="BJ141" s="17" t="s">
        <v>87</v>
      </c>
      <c r="BK141" s="113">
        <f>ROUND(I141*H141,2)</f>
        <v>0</v>
      </c>
      <c r="BL141" s="17" t="s">
        <v>134</v>
      </c>
      <c r="BM141" s="207" t="s">
        <v>164</v>
      </c>
    </row>
    <row r="142" spans="1:65" s="2" customFormat="1" ht="6.95" customHeight="1">
      <c r="A142" s="35"/>
      <c r="B142" s="55"/>
      <c r="C142" s="56"/>
      <c r="D142" s="56"/>
      <c r="E142" s="56"/>
      <c r="F142" s="56"/>
      <c r="G142" s="56"/>
      <c r="H142" s="56"/>
      <c r="I142" s="56"/>
      <c r="J142" s="56"/>
      <c r="K142" s="56"/>
      <c r="L142" s="38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algorithmName="SHA-512" hashValue="cFdFPBCQi1rvLjsALuarYEm+DIh6saEPmmk55C4BmsiYQyrvuWG2TgYkhrcS62YM8Ol5blXWTYY7aofzHBt2sA==" saltValue="6WRYcOg70bSXKXa7nXxEp/lPQSfXyAxQvfLQnmvEMTwENzj7Psyy3VClC2RVueZ4wA/HGee/lQsrTo13gUtxfw==" spinCount="100000" sheet="1" objects="1" scenarios="1" formatColumns="0" formatRows="0" autoFilter="0"/>
  <autoFilter ref="C118:K14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92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89</v>
      </c>
    </row>
    <row r="4" spans="1:46" s="1" customFormat="1" ht="24.95" customHeight="1">
      <c r="B4" s="20"/>
      <c r="D4" s="121" t="s">
        <v>102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26.25" customHeight="1">
      <c r="B7" s="20"/>
      <c r="E7" s="303" t="str">
        <f>'Rekapitulace stavby'!K6</f>
        <v>L.P.CINGRA VE ST. BOHUMÍNĚ SO 07 TERÉN,SADOVÉ ÚPRAVY</v>
      </c>
      <c r="F7" s="304"/>
      <c r="G7" s="304"/>
      <c r="H7" s="304"/>
      <c r="L7" s="20"/>
    </row>
    <row r="8" spans="1:46" s="2" customFormat="1" ht="12" customHeight="1">
      <c r="A8" s="35"/>
      <c r="B8" s="38"/>
      <c r="C8" s="35"/>
      <c r="D8" s="123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05" t="s">
        <v>165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 t="str">
        <f>'Rekapitulace stavby'!AN8</f>
        <v>27. 7. 2021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24</v>
      </c>
      <c r="E14" s="35"/>
      <c r="F14" s="35"/>
      <c r="G14" s="35"/>
      <c r="H14" s="35"/>
      <c r="I14" s="123" t="s">
        <v>25</v>
      </c>
      <c r="J14" s="1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26</v>
      </c>
      <c r="F15" s="35"/>
      <c r="G15" s="35"/>
      <c r="H15" s="35"/>
      <c r="I15" s="123" t="s">
        <v>27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28</v>
      </c>
      <c r="E17" s="35"/>
      <c r="F17" s="35"/>
      <c r="G17" s="35"/>
      <c r="H17" s="35"/>
      <c r="I17" s="123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07" t="str">
        <f>'Rekapitulace stavby'!E14</f>
        <v>Vyplň údaj</v>
      </c>
      <c r="F18" s="308"/>
      <c r="G18" s="308"/>
      <c r="H18" s="308"/>
      <c r="I18" s="123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30</v>
      </c>
      <c r="E20" s="35"/>
      <c r="F20" s="35"/>
      <c r="G20" s="35"/>
      <c r="H20" s="35"/>
      <c r="I20" s="123" t="s">
        <v>25</v>
      </c>
      <c r="J20" s="1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tr">
        <f>IF('Rekapitulace stavby'!E17="","",'Rekapitulace stavby'!E17)</f>
        <v xml:space="preserve"> </v>
      </c>
      <c r="F21" s="35"/>
      <c r="G21" s="35"/>
      <c r="H21" s="35"/>
      <c r="I21" s="123" t="s">
        <v>27</v>
      </c>
      <c r="J21" s="1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33</v>
      </c>
      <c r="E23" s="35"/>
      <c r="F23" s="35"/>
      <c r="G23" s="35"/>
      <c r="H23" s="35"/>
      <c r="I23" s="123" t="s">
        <v>25</v>
      </c>
      <c r="J23" s="124" t="s">
        <v>34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35</v>
      </c>
      <c r="F24" s="35"/>
      <c r="G24" s="35"/>
      <c r="H24" s="35"/>
      <c r="I24" s="123" t="s">
        <v>27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09" t="s">
        <v>1</v>
      </c>
      <c r="F27" s="309"/>
      <c r="G27" s="309"/>
      <c r="H27" s="309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39</v>
      </c>
      <c r="E30" s="35"/>
      <c r="F30" s="35"/>
      <c r="G30" s="35"/>
      <c r="H30" s="35"/>
      <c r="I30" s="35"/>
      <c r="J30" s="131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41</v>
      </c>
      <c r="G32" s="35"/>
      <c r="H32" s="35"/>
      <c r="I32" s="132" t="s">
        <v>40</v>
      </c>
      <c r="J32" s="132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43</v>
      </c>
      <c r="E33" s="123" t="s">
        <v>44</v>
      </c>
      <c r="F33" s="134">
        <f>ROUND((SUM(BE127:BE509)),  2)</f>
        <v>0</v>
      </c>
      <c r="G33" s="35"/>
      <c r="H33" s="35"/>
      <c r="I33" s="135">
        <v>0.21</v>
      </c>
      <c r="J33" s="134">
        <f>ROUND(((SUM(BE127:BE509))*I33),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45</v>
      </c>
      <c r="F34" s="134">
        <f>ROUND((SUM(BF127:BF509)),  2)</f>
        <v>0</v>
      </c>
      <c r="G34" s="35"/>
      <c r="H34" s="35"/>
      <c r="I34" s="135">
        <v>0.15</v>
      </c>
      <c r="J34" s="134">
        <f>ROUND(((SUM(BF127:BF509))*I34),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46</v>
      </c>
      <c r="F35" s="134">
        <f>ROUND((SUM(BG127:BG509)),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47</v>
      </c>
      <c r="F36" s="134">
        <f>ROUND((SUM(BH127:BH509)),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48</v>
      </c>
      <c r="F37" s="134">
        <f>ROUND((SUM(BI127:BI509)),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49</v>
      </c>
      <c r="E39" s="138"/>
      <c r="F39" s="138"/>
      <c r="G39" s="139" t="s">
        <v>50</v>
      </c>
      <c r="H39" s="140" t="s">
        <v>51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0" t="str">
        <f>E7</f>
        <v>L.P.CINGRA VE ST. BOHUMÍNĚ SO 07 TERÉN,SADOVÉ ÚPRAVY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56" t="str">
        <f>E9</f>
        <v>03 - SO 07 SADOVÉ ÚPRAVY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27. 7. 2021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SPAN s.r.o.</v>
      </c>
      <c r="G91" s="37"/>
      <c r="H91" s="37"/>
      <c r="I91" s="29" t="s">
        <v>30</v>
      </c>
      <c r="J91" s="32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106</v>
      </c>
      <c r="D94" s="118"/>
      <c r="E94" s="118"/>
      <c r="F94" s="118"/>
      <c r="G94" s="118"/>
      <c r="H94" s="118"/>
      <c r="I94" s="118"/>
      <c r="J94" s="155" t="s">
        <v>107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6" t="s">
        <v>108</v>
      </c>
      <c r="D96" s="37"/>
      <c r="E96" s="37"/>
      <c r="F96" s="37"/>
      <c r="G96" s="37"/>
      <c r="H96" s="37"/>
      <c r="I96" s="37"/>
      <c r="J96" s="85">
        <f>J127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109</v>
      </c>
    </row>
    <row r="97" spans="1:31" s="9" customFormat="1" ht="24.95" customHeight="1">
      <c r="B97" s="157"/>
      <c r="C97" s="158"/>
      <c r="D97" s="159" t="s">
        <v>110</v>
      </c>
      <c r="E97" s="160"/>
      <c r="F97" s="160"/>
      <c r="G97" s="160"/>
      <c r="H97" s="160"/>
      <c r="I97" s="160"/>
      <c r="J97" s="161">
        <f>J128</f>
        <v>0</v>
      </c>
      <c r="K97" s="158"/>
      <c r="L97" s="162"/>
    </row>
    <row r="98" spans="1:31" s="10" customFormat="1" ht="19.899999999999999" customHeight="1">
      <c r="B98" s="163"/>
      <c r="C98" s="164"/>
      <c r="D98" s="165" t="s">
        <v>166</v>
      </c>
      <c r="E98" s="166"/>
      <c r="F98" s="166"/>
      <c r="G98" s="166"/>
      <c r="H98" s="166"/>
      <c r="I98" s="166"/>
      <c r="J98" s="167">
        <f>J129</f>
        <v>0</v>
      </c>
      <c r="K98" s="164"/>
      <c r="L98" s="168"/>
    </row>
    <row r="99" spans="1:31" s="10" customFormat="1" ht="19.899999999999999" customHeight="1">
      <c r="B99" s="163"/>
      <c r="C99" s="164"/>
      <c r="D99" s="165" t="s">
        <v>167</v>
      </c>
      <c r="E99" s="166"/>
      <c r="F99" s="166"/>
      <c r="G99" s="166"/>
      <c r="H99" s="166"/>
      <c r="I99" s="166"/>
      <c r="J99" s="167">
        <f>J188</f>
        <v>0</v>
      </c>
      <c r="K99" s="164"/>
      <c r="L99" s="168"/>
    </row>
    <row r="100" spans="1:31" s="10" customFormat="1" ht="19.899999999999999" customHeight="1">
      <c r="B100" s="163"/>
      <c r="C100" s="164"/>
      <c r="D100" s="165" t="s">
        <v>168</v>
      </c>
      <c r="E100" s="166"/>
      <c r="F100" s="166"/>
      <c r="G100" s="166"/>
      <c r="H100" s="166"/>
      <c r="I100" s="166"/>
      <c r="J100" s="167">
        <f>J231</f>
        <v>0</v>
      </c>
      <c r="K100" s="164"/>
      <c r="L100" s="168"/>
    </row>
    <row r="101" spans="1:31" s="10" customFormat="1" ht="19.899999999999999" customHeight="1">
      <c r="B101" s="163"/>
      <c r="C101" s="164"/>
      <c r="D101" s="165" t="s">
        <v>169</v>
      </c>
      <c r="E101" s="166"/>
      <c r="F101" s="166"/>
      <c r="G101" s="166"/>
      <c r="H101" s="166"/>
      <c r="I101" s="166"/>
      <c r="J101" s="167">
        <f>J289</f>
        <v>0</v>
      </c>
      <c r="K101" s="164"/>
      <c r="L101" s="168"/>
    </row>
    <row r="102" spans="1:31" s="10" customFormat="1" ht="19.899999999999999" customHeight="1">
      <c r="B102" s="163"/>
      <c r="C102" s="164"/>
      <c r="D102" s="165" t="s">
        <v>170</v>
      </c>
      <c r="E102" s="166"/>
      <c r="F102" s="166"/>
      <c r="G102" s="166"/>
      <c r="H102" s="166"/>
      <c r="I102" s="166"/>
      <c r="J102" s="167">
        <f>J320</f>
        <v>0</v>
      </c>
      <c r="K102" s="164"/>
      <c r="L102" s="168"/>
    </row>
    <row r="103" spans="1:31" s="10" customFormat="1" ht="19.899999999999999" customHeight="1">
      <c r="B103" s="163"/>
      <c r="C103" s="164"/>
      <c r="D103" s="165" t="s">
        <v>171</v>
      </c>
      <c r="E103" s="166"/>
      <c r="F103" s="166"/>
      <c r="G103" s="166"/>
      <c r="H103" s="166"/>
      <c r="I103" s="166"/>
      <c r="J103" s="167">
        <f>J372</f>
        <v>0</v>
      </c>
      <c r="K103" s="164"/>
      <c r="L103" s="168"/>
    </row>
    <row r="104" spans="1:31" s="10" customFormat="1" ht="19.899999999999999" customHeight="1">
      <c r="B104" s="163"/>
      <c r="C104" s="164"/>
      <c r="D104" s="165" t="s">
        <v>172</v>
      </c>
      <c r="E104" s="166"/>
      <c r="F104" s="166"/>
      <c r="G104" s="166"/>
      <c r="H104" s="166"/>
      <c r="I104" s="166"/>
      <c r="J104" s="167">
        <f>J427</f>
        <v>0</v>
      </c>
      <c r="K104" s="164"/>
      <c r="L104" s="168"/>
    </row>
    <row r="105" spans="1:31" s="10" customFormat="1" ht="19.899999999999999" customHeight="1">
      <c r="B105" s="163"/>
      <c r="C105" s="164"/>
      <c r="D105" s="165" t="s">
        <v>173</v>
      </c>
      <c r="E105" s="166"/>
      <c r="F105" s="166"/>
      <c r="G105" s="166"/>
      <c r="H105" s="166"/>
      <c r="I105" s="166"/>
      <c r="J105" s="167">
        <f>J435</f>
        <v>0</v>
      </c>
      <c r="K105" s="164"/>
      <c r="L105" s="168"/>
    </row>
    <row r="106" spans="1:31" s="10" customFormat="1" ht="19.899999999999999" customHeight="1">
      <c r="B106" s="163"/>
      <c r="C106" s="164"/>
      <c r="D106" s="165" t="s">
        <v>174</v>
      </c>
      <c r="E106" s="166"/>
      <c r="F106" s="166"/>
      <c r="G106" s="166"/>
      <c r="H106" s="166"/>
      <c r="I106" s="166"/>
      <c r="J106" s="167">
        <f>J457</f>
        <v>0</v>
      </c>
      <c r="K106" s="164"/>
      <c r="L106" s="168"/>
    </row>
    <row r="107" spans="1:31" s="10" customFormat="1" ht="19.899999999999999" customHeight="1">
      <c r="B107" s="163"/>
      <c r="C107" s="164"/>
      <c r="D107" s="165" t="s">
        <v>112</v>
      </c>
      <c r="E107" s="166"/>
      <c r="F107" s="166"/>
      <c r="G107" s="166"/>
      <c r="H107" s="166"/>
      <c r="I107" s="166"/>
      <c r="J107" s="167">
        <f>J508</f>
        <v>0</v>
      </c>
      <c r="K107" s="164"/>
      <c r="L107" s="168"/>
    </row>
    <row r="108" spans="1:31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63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.95" customHeight="1">
      <c r="A114" s="35"/>
      <c r="B114" s="36"/>
      <c r="C114" s="23" t="s">
        <v>113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26.25" customHeight="1">
      <c r="A117" s="35"/>
      <c r="B117" s="36"/>
      <c r="C117" s="37"/>
      <c r="D117" s="37"/>
      <c r="E117" s="310" t="str">
        <f>E7</f>
        <v>L.P.CINGRA VE ST. BOHUMÍNĚ SO 07 TERÉN,SADOVÉ ÚPRAVY</v>
      </c>
      <c r="F117" s="311"/>
      <c r="G117" s="311"/>
      <c r="H117" s="311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>
      <c r="A118" s="35"/>
      <c r="B118" s="36"/>
      <c r="C118" s="29" t="s">
        <v>103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>
      <c r="A119" s="35"/>
      <c r="B119" s="36"/>
      <c r="C119" s="37"/>
      <c r="D119" s="37"/>
      <c r="E119" s="256" t="str">
        <f>E9</f>
        <v>03 - SO 07 SADOVÉ ÚPRAVY</v>
      </c>
      <c r="F119" s="312"/>
      <c r="G119" s="312"/>
      <c r="H119" s="312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>
      <c r="A121" s="35"/>
      <c r="B121" s="36"/>
      <c r="C121" s="29" t="s">
        <v>20</v>
      </c>
      <c r="D121" s="37"/>
      <c r="E121" s="37"/>
      <c r="F121" s="27" t="str">
        <f>F12</f>
        <v>Bohumín</v>
      </c>
      <c r="G121" s="37"/>
      <c r="H121" s="37"/>
      <c r="I121" s="29" t="s">
        <v>22</v>
      </c>
      <c r="J121" s="67" t="str">
        <f>IF(J12="","",J12)</f>
        <v>27. 7. 2021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29" t="s">
        <v>24</v>
      </c>
      <c r="D123" s="37"/>
      <c r="E123" s="37"/>
      <c r="F123" s="27" t="str">
        <f>E15</f>
        <v>SPAN s.r.o.</v>
      </c>
      <c r="G123" s="37"/>
      <c r="H123" s="37"/>
      <c r="I123" s="29" t="s">
        <v>30</v>
      </c>
      <c r="J123" s="32" t="str">
        <f>E21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25.7" customHeight="1">
      <c r="A124" s="35"/>
      <c r="B124" s="36"/>
      <c r="C124" s="29" t="s">
        <v>28</v>
      </c>
      <c r="D124" s="37"/>
      <c r="E124" s="37"/>
      <c r="F124" s="27" t="str">
        <f>IF(E18="","",E18)</f>
        <v>Vyplň údaj</v>
      </c>
      <c r="G124" s="37"/>
      <c r="H124" s="37"/>
      <c r="I124" s="29" t="s">
        <v>33</v>
      </c>
      <c r="J124" s="32" t="str">
        <f>E24</f>
        <v>Ing.Magda Cigánková Fialová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>
      <c r="A126" s="169"/>
      <c r="B126" s="170"/>
      <c r="C126" s="171" t="s">
        <v>114</v>
      </c>
      <c r="D126" s="172" t="s">
        <v>64</v>
      </c>
      <c r="E126" s="172" t="s">
        <v>60</v>
      </c>
      <c r="F126" s="172" t="s">
        <v>61</v>
      </c>
      <c r="G126" s="172" t="s">
        <v>115</v>
      </c>
      <c r="H126" s="172" t="s">
        <v>116</v>
      </c>
      <c r="I126" s="172" t="s">
        <v>117</v>
      </c>
      <c r="J126" s="172" t="s">
        <v>107</v>
      </c>
      <c r="K126" s="173" t="s">
        <v>118</v>
      </c>
      <c r="L126" s="174"/>
      <c r="M126" s="76" t="s">
        <v>1</v>
      </c>
      <c r="N126" s="77" t="s">
        <v>43</v>
      </c>
      <c r="O126" s="77" t="s">
        <v>119</v>
      </c>
      <c r="P126" s="77" t="s">
        <v>120</v>
      </c>
      <c r="Q126" s="77" t="s">
        <v>121</v>
      </c>
      <c r="R126" s="77" t="s">
        <v>122</v>
      </c>
      <c r="S126" s="77" t="s">
        <v>123</v>
      </c>
      <c r="T126" s="78" t="s">
        <v>124</v>
      </c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</row>
    <row r="127" spans="1:63" s="2" customFormat="1" ht="22.9" customHeight="1">
      <c r="A127" s="35"/>
      <c r="B127" s="36"/>
      <c r="C127" s="83" t="s">
        <v>125</v>
      </c>
      <c r="D127" s="37"/>
      <c r="E127" s="37"/>
      <c r="F127" s="37"/>
      <c r="G127" s="37"/>
      <c r="H127" s="37"/>
      <c r="I127" s="37"/>
      <c r="J127" s="175">
        <f>BK127</f>
        <v>0</v>
      </c>
      <c r="K127" s="37"/>
      <c r="L127" s="38"/>
      <c r="M127" s="79"/>
      <c r="N127" s="176"/>
      <c r="O127" s="80"/>
      <c r="P127" s="177">
        <f>P128</f>
        <v>0</v>
      </c>
      <c r="Q127" s="80"/>
      <c r="R127" s="177">
        <f>R128</f>
        <v>937.41160599999989</v>
      </c>
      <c r="S127" s="80"/>
      <c r="T127" s="178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78</v>
      </c>
      <c r="AU127" s="17" t="s">
        <v>109</v>
      </c>
      <c r="BK127" s="179">
        <f>BK128</f>
        <v>0</v>
      </c>
    </row>
    <row r="128" spans="1:63" s="12" customFormat="1" ht="25.9" customHeight="1">
      <c r="B128" s="180"/>
      <c r="C128" s="181"/>
      <c r="D128" s="182" t="s">
        <v>78</v>
      </c>
      <c r="E128" s="183" t="s">
        <v>126</v>
      </c>
      <c r="F128" s="183" t="s">
        <v>127</v>
      </c>
      <c r="G128" s="181"/>
      <c r="H128" s="181"/>
      <c r="I128" s="184"/>
      <c r="J128" s="185">
        <f>BK128</f>
        <v>0</v>
      </c>
      <c r="K128" s="181"/>
      <c r="L128" s="186"/>
      <c r="M128" s="187"/>
      <c r="N128" s="188"/>
      <c r="O128" s="188"/>
      <c r="P128" s="189">
        <f>P129+P188+P231+P289+P320+P372+P427+P435+P457+P508</f>
        <v>0</v>
      </c>
      <c r="Q128" s="188"/>
      <c r="R128" s="189">
        <f>R129+R188+R231+R289+R320+R372+R427+R435+R457+R508</f>
        <v>937.41160599999989</v>
      </c>
      <c r="S128" s="188"/>
      <c r="T128" s="190">
        <f>T129+T188+T231+T289+T320+T372+T427+T435+T457+T508</f>
        <v>0</v>
      </c>
      <c r="AR128" s="191" t="s">
        <v>87</v>
      </c>
      <c r="AT128" s="192" t="s">
        <v>78</v>
      </c>
      <c r="AU128" s="192" t="s">
        <v>79</v>
      </c>
      <c r="AY128" s="191" t="s">
        <v>128</v>
      </c>
      <c r="BK128" s="193">
        <f>BK129+BK188+BK231+BK289+BK320+BK372+BK427+BK435+BK457+BK508</f>
        <v>0</v>
      </c>
    </row>
    <row r="129" spans="1:65" s="12" customFormat="1" ht="22.9" customHeight="1">
      <c r="B129" s="180"/>
      <c r="C129" s="181"/>
      <c r="D129" s="182" t="s">
        <v>78</v>
      </c>
      <c r="E129" s="194" t="s">
        <v>87</v>
      </c>
      <c r="F129" s="194" t="s">
        <v>175</v>
      </c>
      <c r="G129" s="181"/>
      <c r="H129" s="181"/>
      <c r="I129" s="184"/>
      <c r="J129" s="195">
        <f>BK129</f>
        <v>0</v>
      </c>
      <c r="K129" s="181"/>
      <c r="L129" s="186"/>
      <c r="M129" s="187"/>
      <c r="N129" s="188"/>
      <c r="O129" s="188"/>
      <c r="P129" s="189">
        <f>SUM(P130:P187)</f>
        <v>0</v>
      </c>
      <c r="Q129" s="188"/>
      <c r="R129" s="189">
        <f>SUM(R130:R187)</f>
        <v>548.78575999999998</v>
      </c>
      <c r="S129" s="188"/>
      <c r="T129" s="190">
        <f>SUM(T130:T187)</f>
        <v>0</v>
      </c>
      <c r="AR129" s="191" t="s">
        <v>87</v>
      </c>
      <c r="AT129" s="192" t="s">
        <v>78</v>
      </c>
      <c r="AU129" s="192" t="s">
        <v>87</v>
      </c>
      <c r="AY129" s="191" t="s">
        <v>128</v>
      </c>
      <c r="BK129" s="193">
        <f>SUM(BK130:BK187)</f>
        <v>0</v>
      </c>
    </row>
    <row r="130" spans="1:65" s="2" customFormat="1" ht="33" customHeight="1">
      <c r="A130" s="35"/>
      <c r="B130" s="36"/>
      <c r="C130" s="196" t="s">
        <v>87</v>
      </c>
      <c r="D130" s="196" t="s">
        <v>130</v>
      </c>
      <c r="E130" s="197" t="s">
        <v>176</v>
      </c>
      <c r="F130" s="198" t="s">
        <v>177</v>
      </c>
      <c r="G130" s="199" t="s">
        <v>178</v>
      </c>
      <c r="H130" s="200">
        <v>41</v>
      </c>
      <c r="I130" s="201"/>
      <c r="J130" s="202">
        <f>ROUND(I130*H130,2)</f>
        <v>0</v>
      </c>
      <c r="K130" s="198" t="s">
        <v>163</v>
      </c>
      <c r="L130" s="38"/>
      <c r="M130" s="203" t="s">
        <v>1</v>
      </c>
      <c r="N130" s="204" t="s">
        <v>44</v>
      </c>
      <c r="O130" s="72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7" t="s">
        <v>134</v>
      </c>
      <c r="AT130" s="207" t="s">
        <v>130</v>
      </c>
      <c r="AU130" s="207" t="s">
        <v>89</v>
      </c>
      <c r="AY130" s="17" t="s">
        <v>128</v>
      </c>
      <c r="BE130" s="113">
        <f>IF(N130="základní",J130,0)</f>
        <v>0</v>
      </c>
      <c r="BF130" s="113">
        <f>IF(N130="snížená",J130,0)</f>
        <v>0</v>
      </c>
      <c r="BG130" s="113">
        <f>IF(N130="zákl. přenesená",J130,0)</f>
        <v>0</v>
      </c>
      <c r="BH130" s="113">
        <f>IF(N130="sníž. přenesená",J130,0)</f>
        <v>0</v>
      </c>
      <c r="BI130" s="113">
        <f>IF(N130="nulová",J130,0)</f>
        <v>0</v>
      </c>
      <c r="BJ130" s="17" t="s">
        <v>87</v>
      </c>
      <c r="BK130" s="113">
        <f>ROUND(I130*H130,2)</f>
        <v>0</v>
      </c>
      <c r="BL130" s="17" t="s">
        <v>134</v>
      </c>
      <c r="BM130" s="207" t="s">
        <v>179</v>
      </c>
    </row>
    <row r="131" spans="1:65" s="13" customFormat="1" ht="11.25">
      <c r="B131" s="208"/>
      <c r="C131" s="209"/>
      <c r="D131" s="210" t="s">
        <v>136</v>
      </c>
      <c r="E131" s="211" t="s">
        <v>1</v>
      </c>
      <c r="F131" s="212" t="s">
        <v>180</v>
      </c>
      <c r="G131" s="209"/>
      <c r="H131" s="213">
        <v>41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136</v>
      </c>
      <c r="AU131" s="219" t="s">
        <v>89</v>
      </c>
      <c r="AV131" s="13" t="s">
        <v>89</v>
      </c>
      <c r="AW131" s="13" t="s">
        <v>32</v>
      </c>
      <c r="AX131" s="13" t="s">
        <v>79</v>
      </c>
      <c r="AY131" s="219" t="s">
        <v>128</v>
      </c>
    </row>
    <row r="132" spans="1:65" s="14" customFormat="1" ht="11.25">
      <c r="B132" s="220"/>
      <c r="C132" s="221"/>
      <c r="D132" s="210" t="s">
        <v>136</v>
      </c>
      <c r="E132" s="222" t="s">
        <v>1</v>
      </c>
      <c r="F132" s="223" t="s">
        <v>139</v>
      </c>
      <c r="G132" s="221"/>
      <c r="H132" s="224">
        <v>41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136</v>
      </c>
      <c r="AU132" s="230" t="s">
        <v>89</v>
      </c>
      <c r="AV132" s="14" t="s">
        <v>134</v>
      </c>
      <c r="AW132" s="14" t="s">
        <v>32</v>
      </c>
      <c r="AX132" s="14" t="s">
        <v>87</v>
      </c>
      <c r="AY132" s="230" t="s">
        <v>128</v>
      </c>
    </row>
    <row r="133" spans="1:65" s="2" customFormat="1" ht="33" customHeight="1">
      <c r="A133" s="35"/>
      <c r="B133" s="36"/>
      <c r="C133" s="196" t="s">
        <v>89</v>
      </c>
      <c r="D133" s="196" t="s">
        <v>130</v>
      </c>
      <c r="E133" s="197" t="s">
        <v>181</v>
      </c>
      <c r="F133" s="198" t="s">
        <v>182</v>
      </c>
      <c r="G133" s="199" t="s">
        <v>178</v>
      </c>
      <c r="H133" s="200">
        <v>230</v>
      </c>
      <c r="I133" s="201"/>
      <c r="J133" s="202">
        <f>ROUND(I133*H133,2)</f>
        <v>0</v>
      </c>
      <c r="K133" s="198" t="s">
        <v>163</v>
      </c>
      <c r="L133" s="38"/>
      <c r="M133" s="203" t="s">
        <v>1</v>
      </c>
      <c r="N133" s="204" t="s">
        <v>44</v>
      </c>
      <c r="O133" s="72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134</v>
      </c>
      <c r="AT133" s="207" t="s">
        <v>130</v>
      </c>
      <c r="AU133" s="207" t="s">
        <v>89</v>
      </c>
      <c r="AY133" s="17" t="s">
        <v>128</v>
      </c>
      <c r="BE133" s="113">
        <f>IF(N133="základní",J133,0)</f>
        <v>0</v>
      </c>
      <c r="BF133" s="113">
        <f>IF(N133="snížená",J133,0)</f>
        <v>0</v>
      </c>
      <c r="BG133" s="113">
        <f>IF(N133="zákl. přenesená",J133,0)</f>
        <v>0</v>
      </c>
      <c r="BH133" s="113">
        <f>IF(N133="sníž. přenesená",J133,0)</f>
        <v>0</v>
      </c>
      <c r="BI133" s="113">
        <f>IF(N133="nulová",J133,0)</f>
        <v>0</v>
      </c>
      <c r="BJ133" s="17" t="s">
        <v>87</v>
      </c>
      <c r="BK133" s="113">
        <f>ROUND(I133*H133,2)</f>
        <v>0</v>
      </c>
      <c r="BL133" s="17" t="s">
        <v>134</v>
      </c>
      <c r="BM133" s="207" t="s">
        <v>183</v>
      </c>
    </row>
    <row r="134" spans="1:65" s="13" customFormat="1" ht="11.25">
      <c r="B134" s="208"/>
      <c r="C134" s="209"/>
      <c r="D134" s="210" t="s">
        <v>136</v>
      </c>
      <c r="E134" s="211" t="s">
        <v>1</v>
      </c>
      <c r="F134" s="212" t="s">
        <v>184</v>
      </c>
      <c r="G134" s="209"/>
      <c r="H134" s="213">
        <v>230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136</v>
      </c>
      <c r="AU134" s="219" t="s">
        <v>89</v>
      </c>
      <c r="AV134" s="13" t="s">
        <v>89</v>
      </c>
      <c r="AW134" s="13" t="s">
        <v>32</v>
      </c>
      <c r="AX134" s="13" t="s">
        <v>79</v>
      </c>
      <c r="AY134" s="219" t="s">
        <v>128</v>
      </c>
    </row>
    <row r="135" spans="1:65" s="14" customFormat="1" ht="11.25">
      <c r="B135" s="220"/>
      <c r="C135" s="221"/>
      <c r="D135" s="210" t="s">
        <v>136</v>
      </c>
      <c r="E135" s="222" t="s">
        <v>1</v>
      </c>
      <c r="F135" s="223" t="s">
        <v>139</v>
      </c>
      <c r="G135" s="221"/>
      <c r="H135" s="224">
        <v>230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136</v>
      </c>
      <c r="AU135" s="230" t="s">
        <v>89</v>
      </c>
      <c r="AV135" s="14" t="s">
        <v>134</v>
      </c>
      <c r="AW135" s="14" t="s">
        <v>32</v>
      </c>
      <c r="AX135" s="14" t="s">
        <v>87</v>
      </c>
      <c r="AY135" s="230" t="s">
        <v>128</v>
      </c>
    </row>
    <row r="136" spans="1:65" s="2" customFormat="1" ht="24">
      <c r="A136" s="35"/>
      <c r="B136" s="36"/>
      <c r="C136" s="196" t="s">
        <v>143</v>
      </c>
      <c r="D136" s="196" t="s">
        <v>130</v>
      </c>
      <c r="E136" s="197" t="s">
        <v>185</v>
      </c>
      <c r="F136" s="198" t="s">
        <v>186</v>
      </c>
      <c r="G136" s="199" t="s">
        <v>178</v>
      </c>
      <c r="H136" s="200">
        <v>41</v>
      </c>
      <c r="I136" s="201"/>
      <c r="J136" s="202">
        <f>ROUND(I136*H136,2)</f>
        <v>0</v>
      </c>
      <c r="K136" s="198" t="s">
        <v>163</v>
      </c>
      <c r="L136" s="38"/>
      <c r="M136" s="203" t="s">
        <v>1</v>
      </c>
      <c r="N136" s="204" t="s">
        <v>44</v>
      </c>
      <c r="O136" s="72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7" t="s">
        <v>134</v>
      </c>
      <c r="AT136" s="207" t="s">
        <v>130</v>
      </c>
      <c r="AU136" s="207" t="s">
        <v>89</v>
      </c>
      <c r="AY136" s="17" t="s">
        <v>128</v>
      </c>
      <c r="BE136" s="113">
        <f>IF(N136="základní",J136,0)</f>
        <v>0</v>
      </c>
      <c r="BF136" s="113">
        <f>IF(N136="snížená",J136,0)</f>
        <v>0</v>
      </c>
      <c r="BG136" s="113">
        <f>IF(N136="zákl. přenesená",J136,0)</f>
        <v>0</v>
      </c>
      <c r="BH136" s="113">
        <f>IF(N136="sníž. přenesená",J136,0)</f>
        <v>0</v>
      </c>
      <c r="BI136" s="113">
        <f>IF(N136="nulová",J136,0)</f>
        <v>0</v>
      </c>
      <c r="BJ136" s="17" t="s">
        <v>87</v>
      </c>
      <c r="BK136" s="113">
        <f>ROUND(I136*H136,2)</f>
        <v>0</v>
      </c>
      <c r="BL136" s="17" t="s">
        <v>134</v>
      </c>
      <c r="BM136" s="207" t="s">
        <v>187</v>
      </c>
    </row>
    <row r="137" spans="1:65" s="13" customFormat="1" ht="11.25">
      <c r="B137" s="208"/>
      <c r="C137" s="209"/>
      <c r="D137" s="210" t="s">
        <v>136</v>
      </c>
      <c r="E137" s="211" t="s">
        <v>1</v>
      </c>
      <c r="F137" s="212" t="s">
        <v>188</v>
      </c>
      <c r="G137" s="209"/>
      <c r="H137" s="213">
        <v>41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136</v>
      </c>
      <c r="AU137" s="219" t="s">
        <v>89</v>
      </c>
      <c r="AV137" s="13" t="s">
        <v>89</v>
      </c>
      <c r="AW137" s="13" t="s">
        <v>32</v>
      </c>
      <c r="AX137" s="13" t="s">
        <v>79</v>
      </c>
      <c r="AY137" s="219" t="s">
        <v>128</v>
      </c>
    </row>
    <row r="138" spans="1:65" s="14" customFormat="1" ht="11.25">
      <c r="B138" s="220"/>
      <c r="C138" s="221"/>
      <c r="D138" s="210" t="s">
        <v>136</v>
      </c>
      <c r="E138" s="222" t="s">
        <v>1</v>
      </c>
      <c r="F138" s="223" t="s">
        <v>139</v>
      </c>
      <c r="G138" s="221"/>
      <c r="H138" s="224">
        <v>41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136</v>
      </c>
      <c r="AU138" s="230" t="s">
        <v>89</v>
      </c>
      <c r="AV138" s="14" t="s">
        <v>134</v>
      </c>
      <c r="AW138" s="14" t="s">
        <v>32</v>
      </c>
      <c r="AX138" s="14" t="s">
        <v>87</v>
      </c>
      <c r="AY138" s="230" t="s">
        <v>128</v>
      </c>
    </row>
    <row r="139" spans="1:65" s="2" customFormat="1" ht="24">
      <c r="A139" s="35"/>
      <c r="B139" s="36"/>
      <c r="C139" s="196" t="s">
        <v>134</v>
      </c>
      <c r="D139" s="196" t="s">
        <v>130</v>
      </c>
      <c r="E139" s="197" t="s">
        <v>189</v>
      </c>
      <c r="F139" s="198" t="s">
        <v>190</v>
      </c>
      <c r="G139" s="199" t="s">
        <v>178</v>
      </c>
      <c r="H139" s="200">
        <v>230</v>
      </c>
      <c r="I139" s="201"/>
      <c r="J139" s="202">
        <f>ROUND(I139*H139,2)</f>
        <v>0</v>
      </c>
      <c r="K139" s="198" t="s">
        <v>146</v>
      </c>
      <c r="L139" s="38"/>
      <c r="M139" s="203" t="s">
        <v>1</v>
      </c>
      <c r="N139" s="204" t="s">
        <v>44</v>
      </c>
      <c r="O139" s="72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134</v>
      </c>
      <c r="AT139" s="207" t="s">
        <v>130</v>
      </c>
      <c r="AU139" s="207" t="s">
        <v>89</v>
      </c>
      <c r="AY139" s="17" t="s">
        <v>128</v>
      </c>
      <c r="BE139" s="113">
        <f>IF(N139="základní",J139,0)</f>
        <v>0</v>
      </c>
      <c r="BF139" s="113">
        <f>IF(N139="snížená",J139,0)</f>
        <v>0</v>
      </c>
      <c r="BG139" s="113">
        <f>IF(N139="zákl. přenesená",J139,0)</f>
        <v>0</v>
      </c>
      <c r="BH139" s="113">
        <f>IF(N139="sníž. přenesená",J139,0)</f>
        <v>0</v>
      </c>
      <c r="BI139" s="113">
        <f>IF(N139="nulová",J139,0)</f>
        <v>0</v>
      </c>
      <c r="BJ139" s="17" t="s">
        <v>87</v>
      </c>
      <c r="BK139" s="113">
        <f>ROUND(I139*H139,2)</f>
        <v>0</v>
      </c>
      <c r="BL139" s="17" t="s">
        <v>134</v>
      </c>
      <c r="BM139" s="207" t="s">
        <v>191</v>
      </c>
    </row>
    <row r="140" spans="1:65" s="13" customFormat="1" ht="11.25">
      <c r="B140" s="208"/>
      <c r="C140" s="209"/>
      <c r="D140" s="210" t="s">
        <v>136</v>
      </c>
      <c r="E140" s="211" t="s">
        <v>1</v>
      </c>
      <c r="F140" s="212" t="s">
        <v>184</v>
      </c>
      <c r="G140" s="209"/>
      <c r="H140" s="213">
        <v>230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136</v>
      </c>
      <c r="AU140" s="219" t="s">
        <v>89</v>
      </c>
      <c r="AV140" s="13" t="s">
        <v>89</v>
      </c>
      <c r="AW140" s="13" t="s">
        <v>32</v>
      </c>
      <c r="AX140" s="13" t="s">
        <v>79</v>
      </c>
      <c r="AY140" s="219" t="s">
        <v>128</v>
      </c>
    </row>
    <row r="141" spans="1:65" s="14" customFormat="1" ht="11.25">
      <c r="B141" s="220"/>
      <c r="C141" s="221"/>
      <c r="D141" s="210" t="s">
        <v>136</v>
      </c>
      <c r="E141" s="222" t="s">
        <v>1</v>
      </c>
      <c r="F141" s="223" t="s">
        <v>139</v>
      </c>
      <c r="G141" s="221"/>
      <c r="H141" s="224">
        <v>230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136</v>
      </c>
      <c r="AU141" s="230" t="s">
        <v>89</v>
      </c>
      <c r="AV141" s="14" t="s">
        <v>134</v>
      </c>
      <c r="AW141" s="14" t="s">
        <v>32</v>
      </c>
      <c r="AX141" s="14" t="s">
        <v>87</v>
      </c>
      <c r="AY141" s="230" t="s">
        <v>128</v>
      </c>
    </row>
    <row r="142" spans="1:65" s="2" customFormat="1" ht="24">
      <c r="A142" s="35"/>
      <c r="B142" s="36"/>
      <c r="C142" s="196" t="s">
        <v>153</v>
      </c>
      <c r="D142" s="196" t="s">
        <v>130</v>
      </c>
      <c r="E142" s="197" t="s">
        <v>192</v>
      </c>
      <c r="F142" s="198" t="s">
        <v>193</v>
      </c>
      <c r="G142" s="199" t="s">
        <v>178</v>
      </c>
      <c r="H142" s="200">
        <v>271</v>
      </c>
      <c r="I142" s="201"/>
      <c r="J142" s="202">
        <f>ROUND(I142*H142,2)</f>
        <v>0</v>
      </c>
      <c r="K142" s="198" t="s">
        <v>163</v>
      </c>
      <c r="L142" s="38"/>
      <c r="M142" s="203" t="s">
        <v>1</v>
      </c>
      <c r="N142" s="204" t="s">
        <v>44</v>
      </c>
      <c r="O142" s="72"/>
      <c r="P142" s="205">
        <f>O142*H142</f>
        <v>0</v>
      </c>
      <c r="Q142" s="205">
        <v>6.0000000000000002E-5</v>
      </c>
      <c r="R142" s="205">
        <f>Q142*H142</f>
        <v>1.626E-2</v>
      </c>
      <c r="S142" s="205">
        <v>0</v>
      </c>
      <c r="T142" s="20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134</v>
      </c>
      <c r="AT142" s="207" t="s">
        <v>130</v>
      </c>
      <c r="AU142" s="207" t="s">
        <v>89</v>
      </c>
      <c r="AY142" s="17" t="s">
        <v>128</v>
      </c>
      <c r="BE142" s="113">
        <f>IF(N142="základní",J142,0)</f>
        <v>0</v>
      </c>
      <c r="BF142" s="113">
        <f>IF(N142="snížená",J142,0)</f>
        <v>0</v>
      </c>
      <c r="BG142" s="113">
        <f>IF(N142="zákl. přenesená",J142,0)</f>
        <v>0</v>
      </c>
      <c r="BH142" s="113">
        <f>IF(N142="sníž. přenesená",J142,0)</f>
        <v>0</v>
      </c>
      <c r="BI142" s="113">
        <f>IF(N142="nulová",J142,0)</f>
        <v>0</v>
      </c>
      <c r="BJ142" s="17" t="s">
        <v>87</v>
      </c>
      <c r="BK142" s="113">
        <f>ROUND(I142*H142,2)</f>
        <v>0</v>
      </c>
      <c r="BL142" s="17" t="s">
        <v>134</v>
      </c>
      <c r="BM142" s="207" t="s">
        <v>194</v>
      </c>
    </row>
    <row r="143" spans="1:65" s="15" customFormat="1" ht="11.25">
      <c r="B143" s="236"/>
      <c r="C143" s="237"/>
      <c r="D143" s="210" t="s">
        <v>136</v>
      </c>
      <c r="E143" s="238" t="s">
        <v>1</v>
      </c>
      <c r="F143" s="239" t="s">
        <v>195</v>
      </c>
      <c r="G143" s="237"/>
      <c r="H143" s="238" t="s">
        <v>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136</v>
      </c>
      <c r="AU143" s="245" t="s">
        <v>89</v>
      </c>
      <c r="AV143" s="15" t="s">
        <v>87</v>
      </c>
      <c r="AW143" s="15" t="s">
        <v>32</v>
      </c>
      <c r="AX143" s="15" t="s">
        <v>79</v>
      </c>
      <c r="AY143" s="245" t="s">
        <v>128</v>
      </c>
    </row>
    <row r="144" spans="1:65" s="15" customFormat="1" ht="11.25">
      <c r="B144" s="236"/>
      <c r="C144" s="237"/>
      <c r="D144" s="210" t="s">
        <v>136</v>
      </c>
      <c r="E144" s="238" t="s">
        <v>1</v>
      </c>
      <c r="F144" s="239" t="s">
        <v>196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136</v>
      </c>
      <c r="AU144" s="245" t="s">
        <v>89</v>
      </c>
      <c r="AV144" s="15" t="s">
        <v>87</v>
      </c>
      <c r="AW144" s="15" t="s">
        <v>32</v>
      </c>
      <c r="AX144" s="15" t="s">
        <v>79</v>
      </c>
      <c r="AY144" s="245" t="s">
        <v>128</v>
      </c>
    </row>
    <row r="145" spans="1:65" s="13" customFormat="1" ht="11.25">
      <c r="B145" s="208"/>
      <c r="C145" s="209"/>
      <c r="D145" s="210" t="s">
        <v>136</v>
      </c>
      <c r="E145" s="211" t="s">
        <v>1</v>
      </c>
      <c r="F145" s="212" t="s">
        <v>197</v>
      </c>
      <c r="G145" s="209"/>
      <c r="H145" s="213">
        <v>230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136</v>
      </c>
      <c r="AU145" s="219" t="s">
        <v>89</v>
      </c>
      <c r="AV145" s="13" t="s">
        <v>89</v>
      </c>
      <c r="AW145" s="13" t="s">
        <v>32</v>
      </c>
      <c r="AX145" s="13" t="s">
        <v>79</v>
      </c>
      <c r="AY145" s="219" t="s">
        <v>128</v>
      </c>
    </row>
    <row r="146" spans="1:65" s="13" customFormat="1" ht="11.25">
      <c r="B146" s="208"/>
      <c r="C146" s="209"/>
      <c r="D146" s="210" t="s">
        <v>136</v>
      </c>
      <c r="E146" s="211" t="s">
        <v>1</v>
      </c>
      <c r="F146" s="212" t="s">
        <v>198</v>
      </c>
      <c r="G146" s="209"/>
      <c r="H146" s="213">
        <v>41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136</v>
      </c>
      <c r="AU146" s="219" t="s">
        <v>89</v>
      </c>
      <c r="AV146" s="13" t="s">
        <v>89</v>
      </c>
      <c r="AW146" s="13" t="s">
        <v>32</v>
      </c>
      <c r="AX146" s="13" t="s">
        <v>79</v>
      </c>
      <c r="AY146" s="219" t="s">
        <v>128</v>
      </c>
    </row>
    <row r="147" spans="1:65" s="14" customFormat="1" ht="11.25">
      <c r="B147" s="220"/>
      <c r="C147" s="221"/>
      <c r="D147" s="210" t="s">
        <v>136</v>
      </c>
      <c r="E147" s="222" t="s">
        <v>1</v>
      </c>
      <c r="F147" s="223" t="s">
        <v>139</v>
      </c>
      <c r="G147" s="221"/>
      <c r="H147" s="224">
        <v>271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136</v>
      </c>
      <c r="AU147" s="230" t="s">
        <v>89</v>
      </c>
      <c r="AV147" s="14" t="s">
        <v>134</v>
      </c>
      <c r="AW147" s="14" t="s">
        <v>32</v>
      </c>
      <c r="AX147" s="14" t="s">
        <v>87</v>
      </c>
      <c r="AY147" s="230" t="s">
        <v>128</v>
      </c>
    </row>
    <row r="148" spans="1:65" s="2" customFormat="1" ht="24">
      <c r="A148" s="35"/>
      <c r="B148" s="36"/>
      <c r="C148" s="196" t="s">
        <v>159</v>
      </c>
      <c r="D148" s="196" t="s">
        <v>130</v>
      </c>
      <c r="E148" s="197" t="s">
        <v>199</v>
      </c>
      <c r="F148" s="198" t="s">
        <v>200</v>
      </c>
      <c r="G148" s="199" t="s">
        <v>178</v>
      </c>
      <c r="H148" s="200">
        <v>271</v>
      </c>
      <c r="I148" s="201"/>
      <c r="J148" s="202">
        <f>ROUND(I148*H148,2)</f>
        <v>0</v>
      </c>
      <c r="K148" s="198" t="s">
        <v>163</v>
      </c>
      <c r="L148" s="38"/>
      <c r="M148" s="203" t="s">
        <v>1</v>
      </c>
      <c r="N148" s="204" t="s">
        <v>44</v>
      </c>
      <c r="O148" s="72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7" t="s">
        <v>134</v>
      </c>
      <c r="AT148" s="207" t="s">
        <v>130</v>
      </c>
      <c r="AU148" s="207" t="s">
        <v>89</v>
      </c>
      <c r="AY148" s="17" t="s">
        <v>128</v>
      </c>
      <c r="BE148" s="113">
        <f>IF(N148="základní",J148,0)</f>
        <v>0</v>
      </c>
      <c r="BF148" s="113">
        <f>IF(N148="snížená",J148,0)</f>
        <v>0</v>
      </c>
      <c r="BG148" s="113">
        <f>IF(N148="zákl. přenesená",J148,0)</f>
        <v>0</v>
      </c>
      <c r="BH148" s="113">
        <f>IF(N148="sníž. přenesená",J148,0)</f>
        <v>0</v>
      </c>
      <c r="BI148" s="113">
        <f>IF(N148="nulová",J148,0)</f>
        <v>0</v>
      </c>
      <c r="BJ148" s="17" t="s">
        <v>87</v>
      </c>
      <c r="BK148" s="113">
        <f>ROUND(I148*H148,2)</f>
        <v>0</v>
      </c>
      <c r="BL148" s="17" t="s">
        <v>134</v>
      </c>
      <c r="BM148" s="207" t="s">
        <v>201</v>
      </c>
    </row>
    <row r="149" spans="1:65" s="15" customFormat="1" ht="11.25">
      <c r="B149" s="236"/>
      <c r="C149" s="237"/>
      <c r="D149" s="210" t="s">
        <v>136</v>
      </c>
      <c r="E149" s="238" t="s">
        <v>1</v>
      </c>
      <c r="F149" s="239" t="s">
        <v>202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136</v>
      </c>
      <c r="AU149" s="245" t="s">
        <v>89</v>
      </c>
      <c r="AV149" s="15" t="s">
        <v>87</v>
      </c>
      <c r="AW149" s="15" t="s">
        <v>32</v>
      </c>
      <c r="AX149" s="15" t="s">
        <v>79</v>
      </c>
      <c r="AY149" s="245" t="s">
        <v>128</v>
      </c>
    </row>
    <row r="150" spans="1:65" s="13" customFormat="1" ht="11.25">
      <c r="B150" s="208"/>
      <c r="C150" s="209"/>
      <c r="D150" s="210" t="s">
        <v>136</v>
      </c>
      <c r="E150" s="211" t="s">
        <v>1</v>
      </c>
      <c r="F150" s="212" t="s">
        <v>203</v>
      </c>
      <c r="G150" s="209"/>
      <c r="H150" s="213">
        <v>41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136</v>
      </c>
      <c r="AU150" s="219" t="s">
        <v>89</v>
      </c>
      <c r="AV150" s="13" t="s">
        <v>89</v>
      </c>
      <c r="AW150" s="13" t="s">
        <v>32</v>
      </c>
      <c r="AX150" s="13" t="s">
        <v>79</v>
      </c>
      <c r="AY150" s="219" t="s">
        <v>128</v>
      </c>
    </row>
    <row r="151" spans="1:65" s="13" customFormat="1" ht="11.25">
      <c r="B151" s="208"/>
      <c r="C151" s="209"/>
      <c r="D151" s="210" t="s">
        <v>136</v>
      </c>
      <c r="E151" s="211" t="s">
        <v>1</v>
      </c>
      <c r="F151" s="212" t="s">
        <v>204</v>
      </c>
      <c r="G151" s="209"/>
      <c r="H151" s="213">
        <v>230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136</v>
      </c>
      <c r="AU151" s="219" t="s">
        <v>89</v>
      </c>
      <c r="AV151" s="13" t="s">
        <v>89</v>
      </c>
      <c r="AW151" s="13" t="s">
        <v>32</v>
      </c>
      <c r="AX151" s="13" t="s">
        <v>79</v>
      </c>
      <c r="AY151" s="219" t="s">
        <v>128</v>
      </c>
    </row>
    <row r="152" spans="1:65" s="14" customFormat="1" ht="11.25">
      <c r="B152" s="220"/>
      <c r="C152" s="221"/>
      <c r="D152" s="210" t="s">
        <v>136</v>
      </c>
      <c r="E152" s="222" t="s">
        <v>1</v>
      </c>
      <c r="F152" s="223" t="s">
        <v>139</v>
      </c>
      <c r="G152" s="221"/>
      <c r="H152" s="224">
        <v>271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136</v>
      </c>
      <c r="AU152" s="230" t="s">
        <v>89</v>
      </c>
      <c r="AV152" s="14" t="s">
        <v>134</v>
      </c>
      <c r="AW152" s="14" t="s">
        <v>32</v>
      </c>
      <c r="AX152" s="14" t="s">
        <v>87</v>
      </c>
      <c r="AY152" s="230" t="s">
        <v>128</v>
      </c>
    </row>
    <row r="153" spans="1:65" s="2" customFormat="1" ht="24">
      <c r="A153" s="35"/>
      <c r="B153" s="36"/>
      <c r="C153" s="196" t="s">
        <v>205</v>
      </c>
      <c r="D153" s="196" t="s">
        <v>130</v>
      </c>
      <c r="E153" s="197" t="s">
        <v>206</v>
      </c>
      <c r="F153" s="198" t="s">
        <v>207</v>
      </c>
      <c r="G153" s="199" t="s">
        <v>150</v>
      </c>
      <c r="H153" s="200">
        <v>78.177000000000007</v>
      </c>
      <c r="I153" s="201"/>
      <c r="J153" s="202">
        <f>ROUND(I153*H153,2)</f>
        <v>0</v>
      </c>
      <c r="K153" s="198" t="s">
        <v>1</v>
      </c>
      <c r="L153" s="38"/>
      <c r="M153" s="203" t="s">
        <v>1</v>
      </c>
      <c r="N153" s="204" t="s">
        <v>44</v>
      </c>
      <c r="O153" s="72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7" t="s">
        <v>134</v>
      </c>
      <c r="AT153" s="207" t="s">
        <v>130</v>
      </c>
      <c r="AU153" s="207" t="s">
        <v>89</v>
      </c>
      <c r="AY153" s="17" t="s">
        <v>128</v>
      </c>
      <c r="BE153" s="113">
        <f>IF(N153="základní",J153,0)</f>
        <v>0</v>
      </c>
      <c r="BF153" s="113">
        <f>IF(N153="snížená",J153,0)</f>
        <v>0</v>
      </c>
      <c r="BG153" s="113">
        <f>IF(N153="zákl. přenesená",J153,0)</f>
        <v>0</v>
      </c>
      <c r="BH153" s="113">
        <f>IF(N153="sníž. přenesená",J153,0)</f>
        <v>0</v>
      </c>
      <c r="BI153" s="113">
        <f>IF(N153="nulová",J153,0)</f>
        <v>0</v>
      </c>
      <c r="BJ153" s="17" t="s">
        <v>87</v>
      </c>
      <c r="BK153" s="113">
        <f>ROUND(I153*H153,2)</f>
        <v>0</v>
      </c>
      <c r="BL153" s="17" t="s">
        <v>134</v>
      </c>
      <c r="BM153" s="207" t="s">
        <v>208</v>
      </c>
    </row>
    <row r="154" spans="1:65" s="13" customFormat="1" ht="11.25">
      <c r="B154" s="208"/>
      <c r="C154" s="209"/>
      <c r="D154" s="210" t="s">
        <v>136</v>
      </c>
      <c r="E154" s="211" t="s">
        <v>1</v>
      </c>
      <c r="F154" s="212" t="s">
        <v>209</v>
      </c>
      <c r="G154" s="209"/>
      <c r="H154" s="213">
        <v>78.177000000000007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136</v>
      </c>
      <c r="AU154" s="219" t="s">
        <v>89</v>
      </c>
      <c r="AV154" s="13" t="s">
        <v>89</v>
      </c>
      <c r="AW154" s="13" t="s">
        <v>32</v>
      </c>
      <c r="AX154" s="13" t="s">
        <v>79</v>
      </c>
      <c r="AY154" s="219" t="s">
        <v>128</v>
      </c>
    </row>
    <row r="155" spans="1:65" s="14" customFormat="1" ht="11.25">
      <c r="B155" s="220"/>
      <c r="C155" s="221"/>
      <c r="D155" s="210" t="s">
        <v>136</v>
      </c>
      <c r="E155" s="222" t="s">
        <v>1</v>
      </c>
      <c r="F155" s="223" t="s">
        <v>139</v>
      </c>
      <c r="G155" s="221"/>
      <c r="H155" s="224">
        <v>78.177000000000007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136</v>
      </c>
      <c r="AU155" s="230" t="s">
        <v>89</v>
      </c>
      <c r="AV155" s="14" t="s">
        <v>134</v>
      </c>
      <c r="AW155" s="14" t="s">
        <v>32</v>
      </c>
      <c r="AX155" s="14" t="s">
        <v>87</v>
      </c>
      <c r="AY155" s="230" t="s">
        <v>128</v>
      </c>
    </row>
    <row r="156" spans="1:65" s="2" customFormat="1" ht="21.75" customHeight="1">
      <c r="A156" s="35"/>
      <c r="B156" s="36"/>
      <c r="C156" s="196" t="s">
        <v>210</v>
      </c>
      <c r="D156" s="196" t="s">
        <v>130</v>
      </c>
      <c r="E156" s="197" t="s">
        <v>211</v>
      </c>
      <c r="F156" s="198" t="s">
        <v>212</v>
      </c>
      <c r="G156" s="199" t="s">
        <v>150</v>
      </c>
      <c r="H156" s="200">
        <v>340.37599999999998</v>
      </c>
      <c r="I156" s="201"/>
      <c r="J156" s="202">
        <f>ROUND(I156*H156,2)</f>
        <v>0</v>
      </c>
      <c r="K156" s="198" t="s">
        <v>163</v>
      </c>
      <c r="L156" s="38"/>
      <c r="M156" s="203" t="s">
        <v>1</v>
      </c>
      <c r="N156" s="204" t="s">
        <v>44</v>
      </c>
      <c r="O156" s="72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7" t="s">
        <v>134</v>
      </c>
      <c r="AT156" s="207" t="s">
        <v>130</v>
      </c>
      <c r="AU156" s="207" t="s">
        <v>89</v>
      </c>
      <c r="AY156" s="17" t="s">
        <v>128</v>
      </c>
      <c r="BE156" s="113">
        <f>IF(N156="základní",J156,0)</f>
        <v>0</v>
      </c>
      <c r="BF156" s="113">
        <f>IF(N156="snížená",J156,0)</f>
        <v>0</v>
      </c>
      <c r="BG156" s="113">
        <f>IF(N156="zákl. přenesená",J156,0)</f>
        <v>0</v>
      </c>
      <c r="BH156" s="113">
        <f>IF(N156="sníž. přenesená",J156,0)</f>
        <v>0</v>
      </c>
      <c r="BI156" s="113">
        <f>IF(N156="nulová",J156,0)</f>
        <v>0</v>
      </c>
      <c r="BJ156" s="17" t="s">
        <v>87</v>
      </c>
      <c r="BK156" s="113">
        <f>ROUND(I156*H156,2)</f>
        <v>0</v>
      </c>
      <c r="BL156" s="17" t="s">
        <v>134</v>
      </c>
      <c r="BM156" s="207" t="s">
        <v>213</v>
      </c>
    </row>
    <row r="157" spans="1:65" s="13" customFormat="1" ht="11.25">
      <c r="B157" s="208"/>
      <c r="C157" s="209"/>
      <c r="D157" s="210" t="s">
        <v>136</v>
      </c>
      <c r="E157" s="211" t="s">
        <v>1</v>
      </c>
      <c r="F157" s="212" t="s">
        <v>214</v>
      </c>
      <c r="G157" s="209"/>
      <c r="H157" s="213">
        <v>340.37599999999998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136</v>
      </c>
      <c r="AU157" s="219" t="s">
        <v>89</v>
      </c>
      <c r="AV157" s="13" t="s">
        <v>89</v>
      </c>
      <c r="AW157" s="13" t="s">
        <v>32</v>
      </c>
      <c r="AX157" s="13" t="s">
        <v>79</v>
      </c>
      <c r="AY157" s="219" t="s">
        <v>128</v>
      </c>
    </row>
    <row r="158" spans="1:65" s="14" customFormat="1" ht="11.25">
      <c r="B158" s="220"/>
      <c r="C158" s="221"/>
      <c r="D158" s="210" t="s">
        <v>136</v>
      </c>
      <c r="E158" s="222" t="s">
        <v>1</v>
      </c>
      <c r="F158" s="223" t="s">
        <v>139</v>
      </c>
      <c r="G158" s="221"/>
      <c r="H158" s="224">
        <v>340.37599999999998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136</v>
      </c>
      <c r="AU158" s="230" t="s">
        <v>89</v>
      </c>
      <c r="AV158" s="14" t="s">
        <v>134</v>
      </c>
      <c r="AW158" s="14" t="s">
        <v>32</v>
      </c>
      <c r="AX158" s="14" t="s">
        <v>87</v>
      </c>
      <c r="AY158" s="230" t="s">
        <v>128</v>
      </c>
    </row>
    <row r="159" spans="1:65" s="2" customFormat="1" ht="24">
      <c r="A159" s="35"/>
      <c r="B159" s="36"/>
      <c r="C159" s="196" t="s">
        <v>215</v>
      </c>
      <c r="D159" s="196" t="s">
        <v>130</v>
      </c>
      <c r="E159" s="197" t="s">
        <v>216</v>
      </c>
      <c r="F159" s="198" t="s">
        <v>217</v>
      </c>
      <c r="G159" s="199" t="s">
        <v>133</v>
      </c>
      <c r="H159" s="200">
        <v>81.3</v>
      </c>
      <c r="I159" s="201"/>
      <c r="J159" s="202">
        <f>ROUND(I159*H159,2)</f>
        <v>0</v>
      </c>
      <c r="K159" s="198" t="s">
        <v>1</v>
      </c>
      <c r="L159" s="38"/>
      <c r="M159" s="203" t="s">
        <v>1</v>
      </c>
      <c r="N159" s="204" t="s">
        <v>44</v>
      </c>
      <c r="O159" s="72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134</v>
      </c>
      <c r="AT159" s="207" t="s">
        <v>130</v>
      </c>
      <c r="AU159" s="207" t="s">
        <v>89</v>
      </c>
      <c r="AY159" s="17" t="s">
        <v>128</v>
      </c>
      <c r="BE159" s="113">
        <f>IF(N159="základní",J159,0)</f>
        <v>0</v>
      </c>
      <c r="BF159" s="113">
        <f>IF(N159="snížená",J159,0)</f>
        <v>0</v>
      </c>
      <c r="BG159" s="113">
        <f>IF(N159="zákl. přenesená",J159,0)</f>
        <v>0</v>
      </c>
      <c r="BH159" s="113">
        <f>IF(N159="sníž. přenesená",J159,0)</f>
        <v>0</v>
      </c>
      <c r="BI159" s="113">
        <f>IF(N159="nulová",J159,0)</f>
        <v>0</v>
      </c>
      <c r="BJ159" s="17" t="s">
        <v>87</v>
      </c>
      <c r="BK159" s="113">
        <f>ROUND(I159*H159,2)</f>
        <v>0</v>
      </c>
      <c r="BL159" s="17" t="s">
        <v>134</v>
      </c>
      <c r="BM159" s="207" t="s">
        <v>218</v>
      </c>
    </row>
    <row r="160" spans="1:65" s="13" customFormat="1" ht="11.25">
      <c r="B160" s="208"/>
      <c r="C160" s="209"/>
      <c r="D160" s="210" t="s">
        <v>136</v>
      </c>
      <c r="E160" s="211" t="s">
        <v>1</v>
      </c>
      <c r="F160" s="212" t="s">
        <v>219</v>
      </c>
      <c r="G160" s="209"/>
      <c r="H160" s="213">
        <v>81.3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136</v>
      </c>
      <c r="AU160" s="219" t="s">
        <v>89</v>
      </c>
      <c r="AV160" s="13" t="s">
        <v>89</v>
      </c>
      <c r="AW160" s="13" t="s">
        <v>32</v>
      </c>
      <c r="AX160" s="13" t="s">
        <v>79</v>
      </c>
      <c r="AY160" s="219" t="s">
        <v>128</v>
      </c>
    </row>
    <row r="161" spans="1:65" s="14" customFormat="1" ht="11.25">
      <c r="B161" s="220"/>
      <c r="C161" s="221"/>
      <c r="D161" s="210" t="s">
        <v>136</v>
      </c>
      <c r="E161" s="222" t="s">
        <v>1</v>
      </c>
      <c r="F161" s="223" t="s">
        <v>139</v>
      </c>
      <c r="G161" s="221"/>
      <c r="H161" s="224">
        <v>81.3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136</v>
      </c>
      <c r="AU161" s="230" t="s">
        <v>89</v>
      </c>
      <c r="AV161" s="14" t="s">
        <v>134</v>
      </c>
      <c r="AW161" s="14" t="s">
        <v>32</v>
      </c>
      <c r="AX161" s="14" t="s">
        <v>87</v>
      </c>
      <c r="AY161" s="230" t="s">
        <v>128</v>
      </c>
    </row>
    <row r="162" spans="1:65" s="2" customFormat="1" ht="24">
      <c r="A162" s="35"/>
      <c r="B162" s="36"/>
      <c r="C162" s="196" t="s">
        <v>220</v>
      </c>
      <c r="D162" s="196" t="s">
        <v>130</v>
      </c>
      <c r="E162" s="197" t="s">
        <v>221</v>
      </c>
      <c r="F162" s="198" t="s">
        <v>222</v>
      </c>
      <c r="G162" s="199" t="s">
        <v>133</v>
      </c>
      <c r="H162" s="200">
        <v>81.3</v>
      </c>
      <c r="I162" s="201"/>
      <c r="J162" s="202">
        <f>ROUND(I162*H162,2)</f>
        <v>0</v>
      </c>
      <c r="K162" s="198" t="s">
        <v>163</v>
      </c>
      <c r="L162" s="38"/>
      <c r="M162" s="203" t="s">
        <v>1</v>
      </c>
      <c r="N162" s="204" t="s">
        <v>44</v>
      </c>
      <c r="O162" s="72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7" t="s">
        <v>134</v>
      </c>
      <c r="AT162" s="207" t="s">
        <v>130</v>
      </c>
      <c r="AU162" s="207" t="s">
        <v>89</v>
      </c>
      <c r="AY162" s="17" t="s">
        <v>128</v>
      </c>
      <c r="BE162" s="113">
        <f>IF(N162="základní",J162,0)</f>
        <v>0</v>
      </c>
      <c r="BF162" s="113">
        <f>IF(N162="snížená",J162,0)</f>
        <v>0</v>
      </c>
      <c r="BG162" s="113">
        <f>IF(N162="zákl. přenesená",J162,0)</f>
        <v>0</v>
      </c>
      <c r="BH162" s="113">
        <f>IF(N162="sníž. přenesená",J162,0)</f>
        <v>0</v>
      </c>
      <c r="BI162" s="113">
        <f>IF(N162="nulová",J162,0)</f>
        <v>0</v>
      </c>
      <c r="BJ162" s="17" t="s">
        <v>87</v>
      </c>
      <c r="BK162" s="113">
        <f>ROUND(I162*H162,2)</f>
        <v>0</v>
      </c>
      <c r="BL162" s="17" t="s">
        <v>134</v>
      </c>
      <c r="BM162" s="207" t="s">
        <v>223</v>
      </c>
    </row>
    <row r="163" spans="1:65" s="13" customFormat="1" ht="11.25">
      <c r="B163" s="208"/>
      <c r="C163" s="209"/>
      <c r="D163" s="210" t="s">
        <v>136</v>
      </c>
      <c r="E163" s="211" t="s">
        <v>1</v>
      </c>
      <c r="F163" s="212" t="s">
        <v>219</v>
      </c>
      <c r="G163" s="209"/>
      <c r="H163" s="213">
        <v>81.3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136</v>
      </c>
      <c r="AU163" s="219" t="s">
        <v>89</v>
      </c>
      <c r="AV163" s="13" t="s">
        <v>89</v>
      </c>
      <c r="AW163" s="13" t="s">
        <v>32</v>
      </c>
      <c r="AX163" s="13" t="s">
        <v>79</v>
      </c>
      <c r="AY163" s="219" t="s">
        <v>128</v>
      </c>
    </row>
    <row r="164" spans="1:65" s="14" customFormat="1" ht="11.25">
      <c r="B164" s="220"/>
      <c r="C164" s="221"/>
      <c r="D164" s="210" t="s">
        <v>136</v>
      </c>
      <c r="E164" s="222" t="s">
        <v>1</v>
      </c>
      <c r="F164" s="223" t="s">
        <v>139</v>
      </c>
      <c r="G164" s="221"/>
      <c r="H164" s="224">
        <v>81.3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136</v>
      </c>
      <c r="AU164" s="230" t="s">
        <v>89</v>
      </c>
      <c r="AV164" s="14" t="s">
        <v>134</v>
      </c>
      <c r="AW164" s="14" t="s">
        <v>32</v>
      </c>
      <c r="AX164" s="14" t="s">
        <v>87</v>
      </c>
      <c r="AY164" s="230" t="s">
        <v>128</v>
      </c>
    </row>
    <row r="165" spans="1:65" s="2" customFormat="1" ht="16.5" customHeight="1">
      <c r="A165" s="35"/>
      <c r="B165" s="36"/>
      <c r="C165" s="246" t="s">
        <v>224</v>
      </c>
      <c r="D165" s="246" t="s">
        <v>225</v>
      </c>
      <c r="E165" s="247" t="s">
        <v>226</v>
      </c>
      <c r="F165" s="248" t="s">
        <v>227</v>
      </c>
      <c r="G165" s="249" t="s">
        <v>228</v>
      </c>
      <c r="H165" s="250">
        <v>837.39</v>
      </c>
      <c r="I165" s="251"/>
      <c r="J165" s="252">
        <f>ROUND(I165*H165,2)</f>
        <v>0</v>
      </c>
      <c r="K165" s="248" t="s">
        <v>1</v>
      </c>
      <c r="L165" s="253"/>
      <c r="M165" s="254" t="s">
        <v>1</v>
      </c>
      <c r="N165" s="255" t="s">
        <v>44</v>
      </c>
      <c r="O165" s="72"/>
      <c r="P165" s="205">
        <f>O165*H165</f>
        <v>0</v>
      </c>
      <c r="Q165" s="205">
        <v>0.65</v>
      </c>
      <c r="R165" s="205">
        <f>Q165*H165</f>
        <v>544.30349999999999</v>
      </c>
      <c r="S165" s="205">
        <v>0</v>
      </c>
      <c r="T165" s="20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7" t="s">
        <v>210</v>
      </c>
      <c r="AT165" s="207" t="s">
        <v>225</v>
      </c>
      <c r="AU165" s="207" t="s">
        <v>89</v>
      </c>
      <c r="AY165" s="17" t="s">
        <v>128</v>
      </c>
      <c r="BE165" s="113">
        <f>IF(N165="základní",J165,0)</f>
        <v>0</v>
      </c>
      <c r="BF165" s="113">
        <f>IF(N165="snížená",J165,0)</f>
        <v>0</v>
      </c>
      <c r="BG165" s="113">
        <f>IF(N165="zákl. přenesená",J165,0)</f>
        <v>0</v>
      </c>
      <c r="BH165" s="113">
        <f>IF(N165="sníž. přenesená",J165,0)</f>
        <v>0</v>
      </c>
      <c r="BI165" s="113">
        <f>IF(N165="nulová",J165,0)</f>
        <v>0</v>
      </c>
      <c r="BJ165" s="17" t="s">
        <v>87</v>
      </c>
      <c r="BK165" s="113">
        <f>ROUND(I165*H165,2)</f>
        <v>0</v>
      </c>
      <c r="BL165" s="17" t="s">
        <v>134</v>
      </c>
      <c r="BM165" s="207" t="s">
        <v>229</v>
      </c>
    </row>
    <row r="166" spans="1:65" s="13" customFormat="1" ht="11.25">
      <c r="B166" s="208"/>
      <c r="C166" s="209"/>
      <c r="D166" s="210" t="s">
        <v>136</v>
      </c>
      <c r="E166" s="211" t="s">
        <v>1</v>
      </c>
      <c r="F166" s="212" t="s">
        <v>230</v>
      </c>
      <c r="G166" s="209"/>
      <c r="H166" s="213">
        <v>126.69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136</v>
      </c>
      <c r="AU166" s="219" t="s">
        <v>89</v>
      </c>
      <c r="AV166" s="13" t="s">
        <v>89</v>
      </c>
      <c r="AW166" s="13" t="s">
        <v>32</v>
      </c>
      <c r="AX166" s="13" t="s">
        <v>79</v>
      </c>
      <c r="AY166" s="219" t="s">
        <v>128</v>
      </c>
    </row>
    <row r="167" spans="1:65" s="13" customFormat="1" ht="11.25">
      <c r="B167" s="208"/>
      <c r="C167" s="209"/>
      <c r="D167" s="210" t="s">
        <v>136</v>
      </c>
      <c r="E167" s="211" t="s">
        <v>1</v>
      </c>
      <c r="F167" s="212" t="s">
        <v>231</v>
      </c>
      <c r="G167" s="209"/>
      <c r="H167" s="213">
        <v>710.7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136</v>
      </c>
      <c r="AU167" s="219" t="s">
        <v>89</v>
      </c>
      <c r="AV167" s="13" t="s">
        <v>89</v>
      </c>
      <c r="AW167" s="13" t="s">
        <v>32</v>
      </c>
      <c r="AX167" s="13" t="s">
        <v>79</v>
      </c>
      <c r="AY167" s="219" t="s">
        <v>128</v>
      </c>
    </row>
    <row r="168" spans="1:65" s="14" customFormat="1" ht="11.25">
      <c r="B168" s="220"/>
      <c r="C168" s="221"/>
      <c r="D168" s="210" t="s">
        <v>136</v>
      </c>
      <c r="E168" s="222" t="s">
        <v>1</v>
      </c>
      <c r="F168" s="223" t="s">
        <v>139</v>
      </c>
      <c r="G168" s="221"/>
      <c r="H168" s="224">
        <v>837.3900000000001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136</v>
      </c>
      <c r="AU168" s="230" t="s">
        <v>89</v>
      </c>
      <c r="AV168" s="14" t="s">
        <v>134</v>
      </c>
      <c r="AW168" s="14" t="s">
        <v>32</v>
      </c>
      <c r="AX168" s="14" t="s">
        <v>87</v>
      </c>
      <c r="AY168" s="230" t="s">
        <v>128</v>
      </c>
    </row>
    <row r="169" spans="1:65" s="2" customFormat="1" ht="16.5" customHeight="1">
      <c r="A169" s="35"/>
      <c r="B169" s="36"/>
      <c r="C169" s="246" t="s">
        <v>232</v>
      </c>
      <c r="D169" s="246" t="s">
        <v>225</v>
      </c>
      <c r="E169" s="247" t="s">
        <v>233</v>
      </c>
      <c r="F169" s="248" t="s">
        <v>234</v>
      </c>
      <c r="G169" s="249" t="s">
        <v>235</v>
      </c>
      <c r="H169" s="250">
        <v>2710</v>
      </c>
      <c r="I169" s="251"/>
      <c r="J169" s="252">
        <f>ROUND(I169*H169,2)</f>
        <v>0</v>
      </c>
      <c r="K169" s="248" t="s">
        <v>1</v>
      </c>
      <c r="L169" s="253"/>
      <c r="M169" s="254" t="s">
        <v>1</v>
      </c>
      <c r="N169" s="255" t="s">
        <v>44</v>
      </c>
      <c r="O169" s="72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7" t="s">
        <v>210</v>
      </c>
      <c r="AT169" s="207" t="s">
        <v>225</v>
      </c>
      <c r="AU169" s="207" t="s">
        <v>89</v>
      </c>
      <c r="AY169" s="17" t="s">
        <v>128</v>
      </c>
      <c r="BE169" s="113">
        <f>IF(N169="základní",J169,0)</f>
        <v>0</v>
      </c>
      <c r="BF169" s="113">
        <f>IF(N169="snížená",J169,0)</f>
        <v>0</v>
      </c>
      <c r="BG169" s="113">
        <f>IF(N169="zákl. přenesená",J169,0)</f>
        <v>0</v>
      </c>
      <c r="BH169" s="113">
        <f>IF(N169="sníž. přenesená",J169,0)</f>
        <v>0</v>
      </c>
      <c r="BI169" s="113">
        <f>IF(N169="nulová",J169,0)</f>
        <v>0</v>
      </c>
      <c r="BJ169" s="17" t="s">
        <v>87</v>
      </c>
      <c r="BK169" s="113">
        <f>ROUND(I169*H169,2)</f>
        <v>0</v>
      </c>
      <c r="BL169" s="17" t="s">
        <v>134</v>
      </c>
      <c r="BM169" s="207" t="s">
        <v>236</v>
      </c>
    </row>
    <row r="170" spans="1:65" s="13" customFormat="1" ht="11.25">
      <c r="B170" s="208"/>
      <c r="C170" s="209"/>
      <c r="D170" s="210" t="s">
        <v>136</v>
      </c>
      <c r="E170" s="211" t="s">
        <v>1</v>
      </c>
      <c r="F170" s="212" t="s">
        <v>237</v>
      </c>
      <c r="G170" s="209"/>
      <c r="H170" s="213">
        <v>2710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136</v>
      </c>
      <c r="AU170" s="219" t="s">
        <v>89</v>
      </c>
      <c r="AV170" s="13" t="s">
        <v>89</v>
      </c>
      <c r="AW170" s="13" t="s">
        <v>32</v>
      </c>
      <c r="AX170" s="13" t="s">
        <v>79</v>
      </c>
      <c r="AY170" s="219" t="s">
        <v>128</v>
      </c>
    </row>
    <row r="171" spans="1:65" s="14" customFormat="1" ht="11.25">
      <c r="B171" s="220"/>
      <c r="C171" s="221"/>
      <c r="D171" s="210" t="s">
        <v>136</v>
      </c>
      <c r="E171" s="222" t="s">
        <v>1</v>
      </c>
      <c r="F171" s="223" t="s">
        <v>139</v>
      </c>
      <c r="G171" s="221"/>
      <c r="H171" s="224">
        <v>2710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136</v>
      </c>
      <c r="AU171" s="230" t="s">
        <v>89</v>
      </c>
      <c r="AV171" s="14" t="s">
        <v>134</v>
      </c>
      <c r="AW171" s="14" t="s">
        <v>32</v>
      </c>
      <c r="AX171" s="14" t="s">
        <v>87</v>
      </c>
      <c r="AY171" s="230" t="s">
        <v>128</v>
      </c>
    </row>
    <row r="172" spans="1:65" s="15" customFormat="1" ht="11.25">
      <c r="B172" s="236"/>
      <c r="C172" s="237"/>
      <c r="D172" s="210" t="s">
        <v>136</v>
      </c>
      <c r="E172" s="238" t="s">
        <v>1</v>
      </c>
      <c r="F172" s="239" t="s">
        <v>238</v>
      </c>
      <c r="G172" s="237"/>
      <c r="H172" s="238" t="s">
        <v>1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AT172" s="245" t="s">
        <v>136</v>
      </c>
      <c r="AU172" s="245" t="s">
        <v>89</v>
      </c>
      <c r="AV172" s="15" t="s">
        <v>87</v>
      </c>
      <c r="AW172" s="15" t="s">
        <v>32</v>
      </c>
      <c r="AX172" s="15" t="s">
        <v>79</v>
      </c>
      <c r="AY172" s="245" t="s">
        <v>128</v>
      </c>
    </row>
    <row r="173" spans="1:65" s="2" customFormat="1" ht="16.5" customHeight="1">
      <c r="A173" s="35"/>
      <c r="B173" s="36"/>
      <c r="C173" s="246" t="s">
        <v>239</v>
      </c>
      <c r="D173" s="246" t="s">
        <v>225</v>
      </c>
      <c r="E173" s="247" t="s">
        <v>240</v>
      </c>
      <c r="F173" s="248" t="s">
        <v>241</v>
      </c>
      <c r="G173" s="249" t="s">
        <v>133</v>
      </c>
      <c r="H173" s="250">
        <v>69.783000000000001</v>
      </c>
      <c r="I173" s="251"/>
      <c r="J173" s="252">
        <f>ROUND(I173*H173,2)</f>
        <v>0</v>
      </c>
      <c r="K173" s="248" t="s">
        <v>1</v>
      </c>
      <c r="L173" s="253"/>
      <c r="M173" s="254" t="s">
        <v>1</v>
      </c>
      <c r="N173" s="255" t="s">
        <v>44</v>
      </c>
      <c r="O173" s="72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7" t="s">
        <v>210</v>
      </c>
      <c r="AT173" s="207" t="s">
        <v>225</v>
      </c>
      <c r="AU173" s="207" t="s">
        <v>89</v>
      </c>
      <c r="AY173" s="17" t="s">
        <v>128</v>
      </c>
      <c r="BE173" s="113">
        <f>IF(N173="základní",J173,0)</f>
        <v>0</v>
      </c>
      <c r="BF173" s="113">
        <f>IF(N173="snížená",J173,0)</f>
        <v>0</v>
      </c>
      <c r="BG173" s="113">
        <f>IF(N173="zákl. přenesená",J173,0)</f>
        <v>0</v>
      </c>
      <c r="BH173" s="113">
        <f>IF(N173="sníž. přenesená",J173,0)</f>
        <v>0</v>
      </c>
      <c r="BI173" s="113">
        <f>IF(N173="nulová",J173,0)</f>
        <v>0</v>
      </c>
      <c r="BJ173" s="17" t="s">
        <v>87</v>
      </c>
      <c r="BK173" s="113">
        <f>ROUND(I173*H173,2)</f>
        <v>0</v>
      </c>
      <c r="BL173" s="17" t="s">
        <v>134</v>
      </c>
      <c r="BM173" s="207" t="s">
        <v>242</v>
      </c>
    </row>
    <row r="174" spans="1:65" s="15" customFormat="1" ht="11.25">
      <c r="B174" s="236"/>
      <c r="C174" s="237"/>
      <c r="D174" s="210" t="s">
        <v>136</v>
      </c>
      <c r="E174" s="238" t="s">
        <v>1</v>
      </c>
      <c r="F174" s="239" t="s">
        <v>243</v>
      </c>
      <c r="G174" s="237"/>
      <c r="H174" s="238" t="s">
        <v>1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136</v>
      </c>
      <c r="AU174" s="245" t="s">
        <v>89</v>
      </c>
      <c r="AV174" s="15" t="s">
        <v>87</v>
      </c>
      <c r="AW174" s="15" t="s">
        <v>32</v>
      </c>
      <c r="AX174" s="15" t="s">
        <v>79</v>
      </c>
      <c r="AY174" s="245" t="s">
        <v>128</v>
      </c>
    </row>
    <row r="175" spans="1:65" s="15" customFormat="1" ht="11.25">
      <c r="B175" s="236"/>
      <c r="C175" s="237"/>
      <c r="D175" s="210" t="s">
        <v>136</v>
      </c>
      <c r="E175" s="238" t="s">
        <v>1</v>
      </c>
      <c r="F175" s="239" t="s">
        <v>244</v>
      </c>
      <c r="G175" s="237"/>
      <c r="H175" s="238" t="s">
        <v>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136</v>
      </c>
      <c r="AU175" s="245" t="s">
        <v>89</v>
      </c>
      <c r="AV175" s="15" t="s">
        <v>87</v>
      </c>
      <c r="AW175" s="15" t="s">
        <v>32</v>
      </c>
      <c r="AX175" s="15" t="s">
        <v>79</v>
      </c>
      <c r="AY175" s="245" t="s">
        <v>128</v>
      </c>
    </row>
    <row r="176" spans="1:65" s="15" customFormat="1" ht="11.25">
      <c r="B176" s="236"/>
      <c r="C176" s="237"/>
      <c r="D176" s="210" t="s">
        <v>136</v>
      </c>
      <c r="E176" s="238" t="s">
        <v>1</v>
      </c>
      <c r="F176" s="239" t="s">
        <v>245</v>
      </c>
      <c r="G176" s="237"/>
      <c r="H176" s="238" t="s">
        <v>1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136</v>
      </c>
      <c r="AU176" s="245" t="s">
        <v>89</v>
      </c>
      <c r="AV176" s="15" t="s">
        <v>87</v>
      </c>
      <c r="AW176" s="15" t="s">
        <v>32</v>
      </c>
      <c r="AX176" s="15" t="s">
        <v>79</v>
      </c>
      <c r="AY176" s="245" t="s">
        <v>128</v>
      </c>
    </row>
    <row r="177" spans="1:65" s="15" customFormat="1" ht="11.25">
      <c r="B177" s="236"/>
      <c r="C177" s="237"/>
      <c r="D177" s="210" t="s">
        <v>136</v>
      </c>
      <c r="E177" s="238" t="s">
        <v>1</v>
      </c>
      <c r="F177" s="239" t="s">
        <v>246</v>
      </c>
      <c r="G177" s="237"/>
      <c r="H177" s="238" t="s">
        <v>1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AT177" s="245" t="s">
        <v>136</v>
      </c>
      <c r="AU177" s="245" t="s">
        <v>89</v>
      </c>
      <c r="AV177" s="15" t="s">
        <v>87</v>
      </c>
      <c r="AW177" s="15" t="s">
        <v>32</v>
      </c>
      <c r="AX177" s="15" t="s">
        <v>79</v>
      </c>
      <c r="AY177" s="245" t="s">
        <v>128</v>
      </c>
    </row>
    <row r="178" spans="1:65" s="15" customFormat="1" ht="11.25">
      <c r="B178" s="236"/>
      <c r="C178" s="237"/>
      <c r="D178" s="210" t="s">
        <v>136</v>
      </c>
      <c r="E178" s="238" t="s">
        <v>1</v>
      </c>
      <c r="F178" s="239" t="s">
        <v>247</v>
      </c>
      <c r="G178" s="237"/>
      <c r="H178" s="238" t="s">
        <v>1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136</v>
      </c>
      <c r="AU178" s="245" t="s">
        <v>89</v>
      </c>
      <c r="AV178" s="15" t="s">
        <v>87</v>
      </c>
      <c r="AW178" s="15" t="s">
        <v>32</v>
      </c>
      <c r="AX178" s="15" t="s">
        <v>79</v>
      </c>
      <c r="AY178" s="245" t="s">
        <v>128</v>
      </c>
    </row>
    <row r="179" spans="1:65" s="15" customFormat="1" ht="11.25">
      <c r="B179" s="236"/>
      <c r="C179" s="237"/>
      <c r="D179" s="210" t="s">
        <v>136</v>
      </c>
      <c r="E179" s="238" t="s">
        <v>1</v>
      </c>
      <c r="F179" s="239" t="s">
        <v>248</v>
      </c>
      <c r="G179" s="237"/>
      <c r="H179" s="238" t="s">
        <v>1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136</v>
      </c>
      <c r="AU179" s="245" t="s">
        <v>89</v>
      </c>
      <c r="AV179" s="15" t="s">
        <v>87</v>
      </c>
      <c r="AW179" s="15" t="s">
        <v>32</v>
      </c>
      <c r="AX179" s="15" t="s">
        <v>79</v>
      </c>
      <c r="AY179" s="245" t="s">
        <v>128</v>
      </c>
    </row>
    <row r="180" spans="1:65" s="13" customFormat="1" ht="11.25">
      <c r="B180" s="208"/>
      <c r="C180" s="209"/>
      <c r="D180" s="210" t="s">
        <v>136</v>
      </c>
      <c r="E180" s="211" t="s">
        <v>1</v>
      </c>
      <c r="F180" s="212" t="s">
        <v>249</v>
      </c>
      <c r="G180" s="209"/>
      <c r="H180" s="213">
        <v>69.783000000000001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136</v>
      </c>
      <c r="AU180" s="219" t="s">
        <v>89</v>
      </c>
      <c r="AV180" s="13" t="s">
        <v>89</v>
      </c>
      <c r="AW180" s="13" t="s">
        <v>32</v>
      </c>
      <c r="AX180" s="13" t="s">
        <v>79</v>
      </c>
      <c r="AY180" s="219" t="s">
        <v>128</v>
      </c>
    </row>
    <row r="181" spans="1:65" s="14" customFormat="1" ht="11.25">
      <c r="B181" s="220"/>
      <c r="C181" s="221"/>
      <c r="D181" s="210" t="s">
        <v>136</v>
      </c>
      <c r="E181" s="222" t="s">
        <v>1</v>
      </c>
      <c r="F181" s="223" t="s">
        <v>139</v>
      </c>
      <c r="G181" s="221"/>
      <c r="H181" s="224">
        <v>69.783000000000001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136</v>
      </c>
      <c r="AU181" s="230" t="s">
        <v>89</v>
      </c>
      <c r="AV181" s="14" t="s">
        <v>134</v>
      </c>
      <c r="AW181" s="14" t="s">
        <v>32</v>
      </c>
      <c r="AX181" s="14" t="s">
        <v>87</v>
      </c>
      <c r="AY181" s="230" t="s">
        <v>128</v>
      </c>
    </row>
    <row r="182" spans="1:65" s="2" customFormat="1" ht="16.5" customHeight="1">
      <c r="A182" s="35"/>
      <c r="B182" s="36"/>
      <c r="C182" s="246" t="s">
        <v>250</v>
      </c>
      <c r="D182" s="246" t="s">
        <v>225</v>
      </c>
      <c r="E182" s="247" t="s">
        <v>251</v>
      </c>
      <c r="F182" s="248" t="s">
        <v>252</v>
      </c>
      <c r="G182" s="249" t="s">
        <v>133</v>
      </c>
      <c r="H182" s="250">
        <v>22.33</v>
      </c>
      <c r="I182" s="251"/>
      <c r="J182" s="252">
        <f>ROUND(I182*H182,2)</f>
        <v>0</v>
      </c>
      <c r="K182" s="248" t="s">
        <v>1</v>
      </c>
      <c r="L182" s="253"/>
      <c r="M182" s="254" t="s">
        <v>1</v>
      </c>
      <c r="N182" s="255" t="s">
        <v>44</v>
      </c>
      <c r="O182" s="72"/>
      <c r="P182" s="205">
        <f>O182*H182</f>
        <v>0</v>
      </c>
      <c r="Q182" s="205">
        <v>0.2</v>
      </c>
      <c r="R182" s="205">
        <f>Q182*H182</f>
        <v>4.4660000000000002</v>
      </c>
      <c r="S182" s="205">
        <v>0</v>
      </c>
      <c r="T182" s="20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7" t="s">
        <v>210</v>
      </c>
      <c r="AT182" s="207" t="s">
        <v>225</v>
      </c>
      <c r="AU182" s="207" t="s">
        <v>89</v>
      </c>
      <c r="AY182" s="17" t="s">
        <v>128</v>
      </c>
      <c r="BE182" s="113">
        <f>IF(N182="základní",J182,0)</f>
        <v>0</v>
      </c>
      <c r="BF182" s="113">
        <f>IF(N182="snížená",J182,0)</f>
        <v>0</v>
      </c>
      <c r="BG182" s="113">
        <f>IF(N182="zákl. přenesená",J182,0)</f>
        <v>0</v>
      </c>
      <c r="BH182" s="113">
        <f>IF(N182="sníž. přenesená",J182,0)</f>
        <v>0</v>
      </c>
      <c r="BI182" s="113">
        <f>IF(N182="nulová",J182,0)</f>
        <v>0</v>
      </c>
      <c r="BJ182" s="17" t="s">
        <v>87</v>
      </c>
      <c r="BK182" s="113">
        <f>ROUND(I182*H182,2)</f>
        <v>0</v>
      </c>
      <c r="BL182" s="17" t="s">
        <v>134</v>
      </c>
      <c r="BM182" s="207" t="s">
        <v>253</v>
      </c>
    </row>
    <row r="183" spans="1:65" s="13" customFormat="1" ht="11.25">
      <c r="B183" s="208"/>
      <c r="C183" s="209"/>
      <c r="D183" s="210" t="s">
        <v>136</v>
      </c>
      <c r="E183" s="211" t="s">
        <v>1</v>
      </c>
      <c r="F183" s="212" t="s">
        <v>254</v>
      </c>
      <c r="G183" s="209"/>
      <c r="H183" s="213">
        <v>22.33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136</v>
      </c>
      <c r="AU183" s="219" t="s">
        <v>89</v>
      </c>
      <c r="AV183" s="13" t="s">
        <v>89</v>
      </c>
      <c r="AW183" s="13" t="s">
        <v>32</v>
      </c>
      <c r="AX183" s="13" t="s">
        <v>79</v>
      </c>
      <c r="AY183" s="219" t="s">
        <v>128</v>
      </c>
    </row>
    <row r="184" spans="1:65" s="14" customFormat="1" ht="11.25">
      <c r="B184" s="220"/>
      <c r="C184" s="221"/>
      <c r="D184" s="210" t="s">
        <v>136</v>
      </c>
      <c r="E184" s="222" t="s">
        <v>1</v>
      </c>
      <c r="F184" s="223" t="s">
        <v>139</v>
      </c>
      <c r="G184" s="221"/>
      <c r="H184" s="224">
        <v>22.33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136</v>
      </c>
      <c r="AU184" s="230" t="s">
        <v>89</v>
      </c>
      <c r="AV184" s="14" t="s">
        <v>134</v>
      </c>
      <c r="AW184" s="14" t="s">
        <v>32</v>
      </c>
      <c r="AX184" s="14" t="s">
        <v>87</v>
      </c>
      <c r="AY184" s="230" t="s">
        <v>128</v>
      </c>
    </row>
    <row r="185" spans="1:65" s="2" customFormat="1" ht="16.5" customHeight="1">
      <c r="A185" s="35"/>
      <c r="B185" s="36"/>
      <c r="C185" s="246" t="s">
        <v>8</v>
      </c>
      <c r="D185" s="246" t="s">
        <v>225</v>
      </c>
      <c r="E185" s="247" t="s">
        <v>255</v>
      </c>
      <c r="F185" s="248" t="s">
        <v>256</v>
      </c>
      <c r="G185" s="249" t="s">
        <v>133</v>
      </c>
      <c r="H185" s="250">
        <v>81.3</v>
      </c>
      <c r="I185" s="251"/>
      <c r="J185" s="252">
        <f>ROUND(I185*H185,2)</f>
        <v>0</v>
      </c>
      <c r="K185" s="248" t="s">
        <v>1</v>
      </c>
      <c r="L185" s="253"/>
      <c r="M185" s="254" t="s">
        <v>1</v>
      </c>
      <c r="N185" s="255" t="s">
        <v>44</v>
      </c>
      <c r="O185" s="72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7" t="s">
        <v>210</v>
      </c>
      <c r="AT185" s="207" t="s">
        <v>225</v>
      </c>
      <c r="AU185" s="207" t="s">
        <v>89</v>
      </c>
      <c r="AY185" s="17" t="s">
        <v>128</v>
      </c>
      <c r="BE185" s="113">
        <f>IF(N185="základní",J185,0)</f>
        <v>0</v>
      </c>
      <c r="BF185" s="113">
        <f>IF(N185="snížená",J185,0)</f>
        <v>0</v>
      </c>
      <c r="BG185" s="113">
        <f>IF(N185="zákl. přenesená",J185,0)</f>
        <v>0</v>
      </c>
      <c r="BH185" s="113">
        <f>IF(N185="sníž. přenesená",J185,0)</f>
        <v>0</v>
      </c>
      <c r="BI185" s="113">
        <f>IF(N185="nulová",J185,0)</f>
        <v>0</v>
      </c>
      <c r="BJ185" s="17" t="s">
        <v>87</v>
      </c>
      <c r="BK185" s="113">
        <f>ROUND(I185*H185,2)</f>
        <v>0</v>
      </c>
      <c r="BL185" s="17" t="s">
        <v>134</v>
      </c>
      <c r="BM185" s="207" t="s">
        <v>257</v>
      </c>
    </row>
    <row r="186" spans="1:65" s="13" customFormat="1" ht="11.25">
      <c r="B186" s="208"/>
      <c r="C186" s="209"/>
      <c r="D186" s="210" t="s">
        <v>136</v>
      </c>
      <c r="E186" s="211" t="s">
        <v>1</v>
      </c>
      <c r="F186" s="212" t="s">
        <v>219</v>
      </c>
      <c r="G186" s="209"/>
      <c r="H186" s="213">
        <v>81.3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136</v>
      </c>
      <c r="AU186" s="219" t="s">
        <v>89</v>
      </c>
      <c r="AV186" s="13" t="s">
        <v>89</v>
      </c>
      <c r="AW186" s="13" t="s">
        <v>32</v>
      </c>
      <c r="AX186" s="13" t="s">
        <v>79</v>
      </c>
      <c r="AY186" s="219" t="s">
        <v>128</v>
      </c>
    </row>
    <row r="187" spans="1:65" s="14" customFormat="1" ht="11.25">
      <c r="B187" s="220"/>
      <c r="C187" s="221"/>
      <c r="D187" s="210" t="s">
        <v>136</v>
      </c>
      <c r="E187" s="222" t="s">
        <v>1</v>
      </c>
      <c r="F187" s="223" t="s">
        <v>139</v>
      </c>
      <c r="G187" s="221"/>
      <c r="H187" s="224">
        <v>81.3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136</v>
      </c>
      <c r="AU187" s="230" t="s">
        <v>89</v>
      </c>
      <c r="AV187" s="14" t="s">
        <v>134</v>
      </c>
      <c r="AW187" s="14" t="s">
        <v>32</v>
      </c>
      <c r="AX187" s="14" t="s">
        <v>87</v>
      </c>
      <c r="AY187" s="230" t="s">
        <v>128</v>
      </c>
    </row>
    <row r="188" spans="1:65" s="12" customFormat="1" ht="22.9" customHeight="1">
      <c r="B188" s="180"/>
      <c r="C188" s="181"/>
      <c r="D188" s="182" t="s">
        <v>78</v>
      </c>
      <c r="E188" s="194" t="s">
        <v>84</v>
      </c>
      <c r="F188" s="194" t="s">
        <v>258</v>
      </c>
      <c r="G188" s="181"/>
      <c r="H188" s="181"/>
      <c r="I188" s="184"/>
      <c r="J188" s="195">
        <f>BK188</f>
        <v>0</v>
      </c>
      <c r="K188" s="181"/>
      <c r="L188" s="186"/>
      <c r="M188" s="187"/>
      <c r="N188" s="188"/>
      <c r="O188" s="188"/>
      <c r="P188" s="189">
        <f>SUM(P189:P230)</f>
        <v>0</v>
      </c>
      <c r="Q188" s="188"/>
      <c r="R188" s="189">
        <f>SUM(R189:R230)</f>
        <v>0</v>
      </c>
      <c r="S188" s="188"/>
      <c r="T188" s="190">
        <f>SUM(T189:T230)</f>
        <v>0</v>
      </c>
      <c r="AR188" s="191" t="s">
        <v>87</v>
      </c>
      <c r="AT188" s="192" t="s">
        <v>78</v>
      </c>
      <c r="AU188" s="192" t="s">
        <v>87</v>
      </c>
      <c r="AY188" s="191" t="s">
        <v>128</v>
      </c>
      <c r="BK188" s="193">
        <f>SUM(BK189:BK230)</f>
        <v>0</v>
      </c>
    </row>
    <row r="189" spans="1:65" s="2" customFormat="1" ht="36">
      <c r="A189" s="35"/>
      <c r="B189" s="36"/>
      <c r="C189" s="246" t="s">
        <v>259</v>
      </c>
      <c r="D189" s="246" t="s">
        <v>225</v>
      </c>
      <c r="E189" s="247" t="s">
        <v>260</v>
      </c>
      <c r="F189" s="248" t="s">
        <v>261</v>
      </c>
      <c r="G189" s="249" t="s">
        <v>228</v>
      </c>
      <c r="H189" s="250">
        <v>53</v>
      </c>
      <c r="I189" s="251"/>
      <c r="J189" s="252">
        <f>ROUND(I189*H189,2)</f>
        <v>0</v>
      </c>
      <c r="K189" s="248" t="s">
        <v>1</v>
      </c>
      <c r="L189" s="253"/>
      <c r="M189" s="254" t="s">
        <v>1</v>
      </c>
      <c r="N189" s="255" t="s">
        <v>44</v>
      </c>
      <c r="O189" s="72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7" t="s">
        <v>210</v>
      </c>
      <c r="AT189" s="207" t="s">
        <v>225</v>
      </c>
      <c r="AU189" s="207" t="s">
        <v>89</v>
      </c>
      <c r="AY189" s="17" t="s">
        <v>128</v>
      </c>
      <c r="BE189" s="113">
        <f>IF(N189="základní",J189,0)</f>
        <v>0</v>
      </c>
      <c r="BF189" s="113">
        <f>IF(N189="snížená",J189,0)</f>
        <v>0</v>
      </c>
      <c r="BG189" s="113">
        <f>IF(N189="zákl. přenesená",J189,0)</f>
        <v>0</v>
      </c>
      <c r="BH189" s="113">
        <f>IF(N189="sníž. přenesená",J189,0)</f>
        <v>0</v>
      </c>
      <c r="BI189" s="113">
        <f>IF(N189="nulová",J189,0)</f>
        <v>0</v>
      </c>
      <c r="BJ189" s="17" t="s">
        <v>87</v>
      </c>
      <c r="BK189" s="113">
        <f>ROUND(I189*H189,2)</f>
        <v>0</v>
      </c>
      <c r="BL189" s="17" t="s">
        <v>134</v>
      </c>
      <c r="BM189" s="207" t="s">
        <v>262</v>
      </c>
    </row>
    <row r="190" spans="1:65" s="13" customFormat="1" ht="11.25">
      <c r="B190" s="208"/>
      <c r="C190" s="209"/>
      <c r="D190" s="210" t="s">
        <v>136</v>
      </c>
      <c r="E190" s="211" t="s">
        <v>1</v>
      </c>
      <c r="F190" s="212" t="s">
        <v>263</v>
      </c>
      <c r="G190" s="209"/>
      <c r="H190" s="213">
        <v>53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136</v>
      </c>
      <c r="AU190" s="219" t="s">
        <v>89</v>
      </c>
      <c r="AV190" s="13" t="s">
        <v>89</v>
      </c>
      <c r="AW190" s="13" t="s">
        <v>32</v>
      </c>
      <c r="AX190" s="13" t="s">
        <v>79</v>
      </c>
      <c r="AY190" s="219" t="s">
        <v>128</v>
      </c>
    </row>
    <row r="191" spans="1:65" s="14" customFormat="1" ht="11.25">
      <c r="B191" s="220"/>
      <c r="C191" s="221"/>
      <c r="D191" s="210" t="s">
        <v>136</v>
      </c>
      <c r="E191" s="222" t="s">
        <v>1</v>
      </c>
      <c r="F191" s="223" t="s">
        <v>139</v>
      </c>
      <c r="G191" s="221"/>
      <c r="H191" s="224">
        <v>53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136</v>
      </c>
      <c r="AU191" s="230" t="s">
        <v>89</v>
      </c>
      <c r="AV191" s="14" t="s">
        <v>134</v>
      </c>
      <c r="AW191" s="14" t="s">
        <v>32</v>
      </c>
      <c r="AX191" s="14" t="s">
        <v>87</v>
      </c>
      <c r="AY191" s="230" t="s">
        <v>128</v>
      </c>
    </row>
    <row r="192" spans="1:65" s="2" customFormat="1" ht="36">
      <c r="A192" s="35"/>
      <c r="B192" s="36"/>
      <c r="C192" s="246" t="s">
        <v>264</v>
      </c>
      <c r="D192" s="246" t="s">
        <v>225</v>
      </c>
      <c r="E192" s="247" t="s">
        <v>265</v>
      </c>
      <c r="F192" s="248" t="s">
        <v>266</v>
      </c>
      <c r="G192" s="249" t="s">
        <v>228</v>
      </c>
      <c r="H192" s="250">
        <v>12</v>
      </c>
      <c r="I192" s="251"/>
      <c r="J192" s="252">
        <f>ROUND(I192*H192,2)</f>
        <v>0</v>
      </c>
      <c r="K192" s="248" t="s">
        <v>1</v>
      </c>
      <c r="L192" s="253"/>
      <c r="M192" s="254" t="s">
        <v>1</v>
      </c>
      <c r="N192" s="255" t="s">
        <v>44</v>
      </c>
      <c r="O192" s="72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7" t="s">
        <v>210</v>
      </c>
      <c r="AT192" s="207" t="s">
        <v>225</v>
      </c>
      <c r="AU192" s="207" t="s">
        <v>89</v>
      </c>
      <c r="AY192" s="17" t="s">
        <v>128</v>
      </c>
      <c r="BE192" s="113">
        <f>IF(N192="základní",J192,0)</f>
        <v>0</v>
      </c>
      <c r="BF192" s="113">
        <f>IF(N192="snížená",J192,0)</f>
        <v>0</v>
      </c>
      <c r="BG192" s="113">
        <f>IF(N192="zákl. přenesená",J192,0)</f>
        <v>0</v>
      </c>
      <c r="BH192" s="113">
        <f>IF(N192="sníž. přenesená",J192,0)</f>
        <v>0</v>
      </c>
      <c r="BI192" s="113">
        <f>IF(N192="nulová",J192,0)</f>
        <v>0</v>
      </c>
      <c r="BJ192" s="17" t="s">
        <v>87</v>
      </c>
      <c r="BK192" s="113">
        <f>ROUND(I192*H192,2)</f>
        <v>0</v>
      </c>
      <c r="BL192" s="17" t="s">
        <v>134</v>
      </c>
      <c r="BM192" s="207" t="s">
        <v>267</v>
      </c>
    </row>
    <row r="193" spans="1:65" s="13" customFormat="1" ht="11.25">
      <c r="B193" s="208"/>
      <c r="C193" s="209"/>
      <c r="D193" s="210" t="s">
        <v>136</v>
      </c>
      <c r="E193" s="211" t="s">
        <v>1</v>
      </c>
      <c r="F193" s="212" t="s">
        <v>268</v>
      </c>
      <c r="G193" s="209"/>
      <c r="H193" s="213">
        <v>12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136</v>
      </c>
      <c r="AU193" s="219" t="s">
        <v>89</v>
      </c>
      <c r="AV193" s="13" t="s">
        <v>89</v>
      </c>
      <c r="AW193" s="13" t="s">
        <v>32</v>
      </c>
      <c r="AX193" s="13" t="s">
        <v>79</v>
      </c>
      <c r="AY193" s="219" t="s">
        <v>128</v>
      </c>
    </row>
    <row r="194" spans="1:65" s="14" customFormat="1" ht="11.25">
      <c r="B194" s="220"/>
      <c r="C194" s="221"/>
      <c r="D194" s="210" t="s">
        <v>136</v>
      </c>
      <c r="E194" s="222" t="s">
        <v>1</v>
      </c>
      <c r="F194" s="223" t="s">
        <v>139</v>
      </c>
      <c r="G194" s="221"/>
      <c r="H194" s="224">
        <v>12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136</v>
      </c>
      <c r="AU194" s="230" t="s">
        <v>89</v>
      </c>
      <c r="AV194" s="14" t="s">
        <v>134</v>
      </c>
      <c r="AW194" s="14" t="s">
        <v>32</v>
      </c>
      <c r="AX194" s="14" t="s">
        <v>87</v>
      </c>
      <c r="AY194" s="230" t="s">
        <v>128</v>
      </c>
    </row>
    <row r="195" spans="1:65" s="2" customFormat="1" ht="36">
      <c r="A195" s="35"/>
      <c r="B195" s="36"/>
      <c r="C195" s="246" t="s">
        <v>269</v>
      </c>
      <c r="D195" s="246" t="s">
        <v>225</v>
      </c>
      <c r="E195" s="247" t="s">
        <v>270</v>
      </c>
      <c r="F195" s="248" t="s">
        <v>271</v>
      </c>
      <c r="G195" s="249" t="s">
        <v>228</v>
      </c>
      <c r="H195" s="250">
        <v>6</v>
      </c>
      <c r="I195" s="251"/>
      <c r="J195" s="252">
        <f>ROUND(I195*H195,2)</f>
        <v>0</v>
      </c>
      <c r="K195" s="248" t="s">
        <v>1</v>
      </c>
      <c r="L195" s="253"/>
      <c r="M195" s="254" t="s">
        <v>1</v>
      </c>
      <c r="N195" s="255" t="s">
        <v>44</v>
      </c>
      <c r="O195" s="72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7" t="s">
        <v>210</v>
      </c>
      <c r="AT195" s="207" t="s">
        <v>225</v>
      </c>
      <c r="AU195" s="207" t="s">
        <v>89</v>
      </c>
      <c r="AY195" s="17" t="s">
        <v>128</v>
      </c>
      <c r="BE195" s="113">
        <f>IF(N195="základní",J195,0)</f>
        <v>0</v>
      </c>
      <c r="BF195" s="113">
        <f>IF(N195="snížená",J195,0)</f>
        <v>0</v>
      </c>
      <c r="BG195" s="113">
        <f>IF(N195="zákl. přenesená",J195,0)</f>
        <v>0</v>
      </c>
      <c r="BH195" s="113">
        <f>IF(N195="sníž. přenesená",J195,0)</f>
        <v>0</v>
      </c>
      <c r="BI195" s="113">
        <f>IF(N195="nulová",J195,0)</f>
        <v>0</v>
      </c>
      <c r="BJ195" s="17" t="s">
        <v>87</v>
      </c>
      <c r="BK195" s="113">
        <f>ROUND(I195*H195,2)</f>
        <v>0</v>
      </c>
      <c r="BL195" s="17" t="s">
        <v>134</v>
      </c>
      <c r="BM195" s="207" t="s">
        <v>272</v>
      </c>
    </row>
    <row r="196" spans="1:65" s="13" customFormat="1" ht="11.25">
      <c r="B196" s="208"/>
      <c r="C196" s="209"/>
      <c r="D196" s="210" t="s">
        <v>136</v>
      </c>
      <c r="E196" s="211" t="s">
        <v>1</v>
      </c>
      <c r="F196" s="212" t="s">
        <v>273</v>
      </c>
      <c r="G196" s="209"/>
      <c r="H196" s="213">
        <v>6</v>
      </c>
      <c r="I196" s="214"/>
      <c r="J196" s="209"/>
      <c r="K196" s="209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136</v>
      </c>
      <c r="AU196" s="219" t="s">
        <v>89</v>
      </c>
      <c r="AV196" s="13" t="s">
        <v>89</v>
      </c>
      <c r="AW196" s="13" t="s">
        <v>32</v>
      </c>
      <c r="AX196" s="13" t="s">
        <v>79</v>
      </c>
      <c r="AY196" s="219" t="s">
        <v>128</v>
      </c>
    </row>
    <row r="197" spans="1:65" s="14" customFormat="1" ht="11.25">
      <c r="B197" s="220"/>
      <c r="C197" s="221"/>
      <c r="D197" s="210" t="s">
        <v>136</v>
      </c>
      <c r="E197" s="222" t="s">
        <v>1</v>
      </c>
      <c r="F197" s="223" t="s">
        <v>139</v>
      </c>
      <c r="G197" s="221"/>
      <c r="H197" s="224">
        <v>6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136</v>
      </c>
      <c r="AU197" s="230" t="s">
        <v>89</v>
      </c>
      <c r="AV197" s="14" t="s">
        <v>134</v>
      </c>
      <c r="AW197" s="14" t="s">
        <v>32</v>
      </c>
      <c r="AX197" s="14" t="s">
        <v>87</v>
      </c>
      <c r="AY197" s="230" t="s">
        <v>128</v>
      </c>
    </row>
    <row r="198" spans="1:65" s="2" customFormat="1" ht="36">
      <c r="A198" s="35"/>
      <c r="B198" s="36"/>
      <c r="C198" s="246" t="s">
        <v>274</v>
      </c>
      <c r="D198" s="246" t="s">
        <v>225</v>
      </c>
      <c r="E198" s="247" t="s">
        <v>275</v>
      </c>
      <c r="F198" s="248" t="s">
        <v>276</v>
      </c>
      <c r="G198" s="249" t="s">
        <v>228</v>
      </c>
      <c r="H198" s="250">
        <v>16</v>
      </c>
      <c r="I198" s="251"/>
      <c r="J198" s="252">
        <f>ROUND(I198*H198,2)</f>
        <v>0</v>
      </c>
      <c r="K198" s="248" t="s">
        <v>1</v>
      </c>
      <c r="L198" s="253"/>
      <c r="M198" s="254" t="s">
        <v>1</v>
      </c>
      <c r="N198" s="255" t="s">
        <v>44</v>
      </c>
      <c r="O198" s="72"/>
      <c r="P198" s="205">
        <f>O198*H198</f>
        <v>0</v>
      </c>
      <c r="Q198" s="205">
        <v>0</v>
      </c>
      <c r="R198" s="205">
        <f>Q198*H198</f>
        <v>0</v>
      </c>
      <c r="S198" s="205">
        <v>0</v>
      </c>
      <c r="T198" s="20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7" t="s">
        <v>210</v>
      </c>
      <c r="AT198" s="207" t="s">
        <v>225</v>
      </c>
      <c r="AU198" s="207" t="s">
        <v>89</v>
      </c>
      <c r="AY198" s="17" t="s">
        <v>128</v>
      </c>
      <c r="BE198" s="113">
        <f>IF(N198="základní",J198,0)</f>
        <v>0</v>
      </c>
      <c r="BF198" s="113">
        <f>IF(N198="snížená",J198,0)</f>
        <v>0</v>
      </c>
      <c r="BG198" s="113">
        <f>IF(N198="zákl. přenesená",J198,0)</f>
        <v>0</v>
      </c>
      <c r="BH198" s="113">
        <f>IF(N198="sníž. přenesená",J198,0)</f>
        <v>0</v>
      </c>
      <c r="BI198" s="113">
        <f>IF(N198="nulová",J198,0)</f>
        <v>0</v>
      </c>
      <c r="BJ198" s="17" t="s">
        <v>87</v>
      </c>
      <c r="BK198" s="113">
        <f>ROUND(I198*H198,2)</f>
        <v>0</v>
      </c>
      <c r="BL198" s="17" t="s">
        <v>134</v>
      </c>
      <c r="BM198" s="207" t="s">
        <v>277</v>
      </c>
    </row>
    <row r="199" spans="1:65" s="13" customFormat="1" ht="11.25">
      <c r="B199" s="208"/>
      <c r="C199" s="209"/>
      <c r="D199" s="210" t="s">
        <v>136</v>
      </c>
      <c r="E199" s="211" t="s">
        <v>1</v>
      </c>
      <c r="F199" s="212" t="s">
        <v>278</v>
      </c>
      <c r="G199" s="209"/>
      <c r="H199" s="213">
        <v>16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136</v>
      </c>
      <c r="AU199" s="219" t="s">
        <v>89</v>
      </c>
      <c r="AV199" s="13" t="s">
        <v>89</v>
      </c>
      <c r="AW199" s="13" t="s">
        <v>32</v>
      </c>
      <c r="AX199" s="13" t="s">
        <v>79</v>
      </c>
      <c r="AY199" s="219" t="s">
        <v>128</v>
      </c>
    </row>
    <row r="200" spans="1:65" s="14" customFormat="1" ht="11.25">
      <c r="B200" s="220"/>
      <c r="C200" s="221"/>
      <c r="D200" s="210" t="s">
        <v>136</v>
      </c>
      <c r="E200" s="222" t="s">
        <v>1</v>
      </c>
      <c r="F200" s="223" t="s">
        <v>139</v>
      </c>
      <c r="G200" s="221"/>
      <c r="H200" s="224">
        <v>16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136</v>
      </c>
      <c r="AU200" s="230" t="s">
        <v>89</v>
      </c>
      <c r="AV200" s="14" t="s">
        <v>134</v>
      </c>
      <c r="AW200" s="14" t="s">
        <v>32</v>
      </c>
      <c r="AX200" s="14" t="s">
        <v>87</v>
      </c>
      <c r="AY200" s="230" t="s">
        <v>128</v>
      </c>
    </row>
    <row r="201" spans="1:65" s="2" customFormat="1" ht="36">
      <c r="A201" s="35"/>
      <c r="B201" s="36"/>
      <c r="C201" s="246" t="s">
        <v>279</v>
      </c>
      <c r="D201" s="246" t="s">
        <v>225</v>
      </c>
      <c r="E201" s="247" t="s">
        <v>280</v>
      </c>
      <c r="F201" s="248" t="s">
        <v>281</v>
      </c>
      <c r="G201" s="249" t="s">
        <v>228</v>
      </c>
      <c r="H201" s="250">
        <v>4</v>
      </c>
      <c r="I201" s="251"/>
      <c r="J201" s="252">
        <f>ROUND(I201*H201,2)</f>
        <v>0</v>
      </c>
      <c r="K201" s="248" t="s">
        <v>1</v>
      </c>
      <c r="L201" s="253"/>
      <c r="M201" s="254" t="s">
        <v>1</v>
      </c>
      <c r="N201" s="255" t="s">
        <v>44</v>
      </c>
      <c r="O201" s="72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7" t="s">
        <v>210</v>
      </c>
      <c r="AT201" s="207" t="s">
        <v>225</v>
      </c>
      <c r="AU201" s="207" t="s">
        <v>89</v>
      </c>
      <c r="AY201" s="17" t="s">
        <v>128</v>
      </c>
      <c r="BE201" s="113">
        <f>IF(N201="základní",J201,0)</f>
        <v>0</v>
      </c>
      <c r="BF201" s="113">
        <f>IF(N201="snížená",J201,0)</f>
        <v>0</v>
      </c>
      <c r="BG201" s="113">
        <f>IF(N201="zákl. přenesená",J201,0)</f>
        <v>0</v>
      </c>
      <c r="BH201" s="113">
        <f>IF(N201="sníž. přenesená",J201,0)</f>
        <v>0</v>
      </c>
      <c r="BI201" s="113">
        <f>IF(N201="nulová",J201,0)</f>
        <v>0</v>
      </c>
      <c r="BJ201" s="17" t="s">
        <v>87</v>
      </c>
      <c r="BK201" s="113">
        <f>ROUND(I201*H201,2)</f>
        <v>0</v>
      </c>
      <c r="BL201" s="17" t="s">
        <v>134</v>
      </c>
      <c r="BM201" s="207" t="s">
        <v>282</v>
      </c>
    </row>
    <row r="202" spans="1:65" s="13" customFormat="1" ht="11.25">
      <c r="B202" s="208"/>
      <c r="C202" s="209"/>
      <c r="D202" s="210" t="s">
        <v>136</v>
      </c>
      <c r="E202" s="211" t="s">
        <v>1</v>
      </c>
      <c r="F202" s="212" t="s">
        <v>283</v>
      </c>
      <c r="G202" s="209"/>
      <c r="H202" s="213">
        <v>4</v>
      </c>
      <c r="I202" s="214"/>
      <c r="J202" s="209"/>
      <c r="K202" s="209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136</v>
      </c>
      <c r="AU202" s="219" t="s">
        <v>89</v>
      </c>
      <c r="AV202" s="13" t="s">
        <v>89</v>
      </c>
      <c r="AW202" s="13" t="s">
        <v>32</v>
      </c>
      <c r="AX202" s="13" t="s">
        <v>79</v>
      </c>
      <c r="AY202" s="219" t="s">
        <v>128</v>
      </c>
    </row>
    <row r="203" spans="1:65" s="14" customFormat="1" ht="11.25">
      <c r="B203" s="220"/>
      <c r="C203" s="221"/>
      <c r="D203" s="210" t="s">
        <v>136</v>
      </c>
      <c r="E203" s="222" t="s">
        <v>1</v>
      </c>
      <c r="F203" s="223" t="s">
        <v>139</v>
      </c>
      <c r="G203" s="221"/>
      <c r="H203" s="224">
        <v>4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136</v>
      </c>
      <c r="AU203" s="230" t="s">
        <v>89</v>
      </c>
      <c r="AV203" s="14" t="s">
        <v>134</v>
      </c>
      <c r="AW203" s="14" t="s">
        <v>32</v>
      </c>
      <c r="AX203" s="14" t="s">
        <v>87</v>
      </c>
      <c r="AY203" s="230" t="s">
        <v>128</v>
      </c>
    </row>
    <row r="204" spans="1:65" s="2" customFormat="1" ht="36">
      <c r="A204" s="35"/>
      <c r="B204" s="36"/>
      <c r="C204" s="246" t="s">
        <v>7</v>
      </c>
      <c r="D204" s="246" t="s">
        <v>225</v>
      </c>
      <c r="E204" s="247" t="s">
        <v>284</v>
      </c>
      <c r="F204" s="248" t="s">
        <v>285</v>
      </c>
      <c r="G204" s="249" t="s">
        <v>228</v>
      </c>
      <c r="H204" s="250">
        <v>10</v>
      </c>
      <c r="I204" s="251"/>
      <c r="J204" s="252">
        <f>ROUND(I204*H204,2)</f>
        <v>0</v>
      </c>
      <c r="K204" s="248" t="s">
        <v>1</v>
      </c>
      <c r="L204" s="253"/>
      <c r="M204" s="254" t="s">
        <v>1</v>
      </c>
      <c r="N204" s="255" t="s">
        <v>44</v>
      </c>
      <c r="O204" s="72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7" t="s">
        <v>210</v>
      </c>
      <c r="AT204" s="207" t="s">
        <v>225</v>
      </c>
      <c r="AU204" s="207" t="s">
        <v>89</v>
      </c>
      <c r="AY204" s="17" t="s">
        <v>128</v>
      </c>
      <c r="BE204" s="113">
        <f>IF(N204="základní",J204,0)</f>
        <v>0</v>
      </c>
      <c r="BF204" s="113">
        <f>IF(N204="snížená",J204,0)</f>
        <v>0</v>
      </c>
      <c r="BG204" s="113">
        <f>IF(N204="zákl. přenesená",J204,0)</f>
        <v>0</v>
      </c>
      <c r="BH204" s="113">
        <f>IF(N204="sníž. přenesená",J204,0)</f>
        <v>0</v>
      </c>
      <c r="BI204" s="113">
        <f>IF(N204="nulová",J204,0)</f>
        <v>0</v>
      </c>
      <c r="BJ204" s="17" t="s">
        <v>87</v>
      </c>
      <c r="BK204" s="113">
        <f>ROUND(I204*H204,2)</f>
        <v>0</v>
      </c>
      <c r="BL204" s="17" t="s">
        <v>134</v>
      </c>
      <c r="BM204" s="207" t="s">
        <v>286</v>
      </c>
    </row>
    <row r="205" spans="1:65" s="13" customFormat="1" ht="11.25">
      <c r="B205" s="208"/>
      <c r="C205" s="209"/>
      <c r="D205" s="210" t="s">
        <v>136</v>
      </c>
      <c r="E205" s="211" t="s">
        <v>1</v>
      </c>
      <c r="F205" s="212" t="s">
        <v>287</v>
      </c>
      <c r="G205" s="209"/>
      <c r="H205" s="213">
        <v>10</v>
      </c>
      <c r="I205" s="214"/>
      <c r="J205" s="209"/>
      <c r="K205" s="209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136</v>
      </c>
      <c r="AU205" s="219" t="s">
        <v>89</v>
      </c>
      <c r="AV205" s="13" t="s">
        <v>89</v>
      </c>
      <c r="AW205" s="13" t="s">
        <v>32</v>
      </c>
      <c r="AX205" s="13" t="s">
        <v>79</v>
      </c>
      <c r="AY205" s="219" t="s">
        <v>128</v>
      </c>
    </row>
    <row r="206" spans="1:65" s="14" customFormat="1" ht="11.25">
      <c r="B206" s="220"/>
      <c r="C206" s="221"/>
      <c r="D206" s="210" t="s">
        <v>136</v>
      </c>
      <c r="E206" s="222" t="s">
        <v>1</v>
      </c>
      <c r="F206" s="223" t="s">
        <v>139</v>
      </c>
      <c r="G206" s="221"/>
      <c r="H206" s="224">
        <v>10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136</v>
      </c>
      <c r="AU206" s="230" t="s">
        <v>89</v>
      </c>
      <c r="AV206" s="14" t="s">
        <v>134</v>
      </c>
      <c r="AW206" s="14" t="s">
        <v>32</v>
      </c>
      <c r="AX206" s="14" t="s">
        <v>87</v>
      </c>
      <c r="AY206" s="230" t="s">
        <v>128</v>
      </c>
    </row>
    <row r="207" spans="1:65" s="2" customFormat="1" ht="36">
      <c r="A207" s="35"/>
      <c r="B207" s="36"/>
      <c r="C207" s="246" t="s">
        <v>288</v>
      </c>
      <c r="D207" s="246" t="s">
        <v>225</v>
      </c>
      <c r="E207" s="247" t="s">
        <v>289</v>
      </c>
      <c r="F207" s="248" t="s">
        <v>290</v>
      </c>
      <c r="G207" s="249" t="s">
        <v>228</v>
      </c>
      <c r="H207" s="250">
        <v>12</v>
      </c>
      <c r="I207" s="251"/>
      <c r="J207" s="252">
        <f>ROUND(I207*H207,2)</f>
        <v>0</v>
      </c>
      <c r="K207" s="248" t="s">
        <v>1</v>
      </c>
      <c r="L207" s="253"/>
      <c r="M207" s="254" t="s">
        <v>1</v>
      </c>
      <c r="N207" s="255" t="s">
        <v>44</v>
      </c>
      <c r="O207" s="72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7" t="s">
        <v>210</v>
      </c>
      <c r="AT207" s="207" t="s">
        <v>225</v>
      </c>
      <c r="AU207" s="207" t="s">
        <v>89</v>
      </c>
      <c r="AY207" s="17" t="s">
        <v>128</v>
      </c>
      <c r="BE207" s="113">
        <f>IF(N207="základní",J207,0)</f>
        <v>0</v>
      </c>
      <c r="BF207" s="113">
        <f>IF(N207="snížená",J207,0)</f>
        <v>0</v>
      </c>
      <c r="BG207" s="113">
        <f>IF(N207="zákl. přenesená",J207,0)</f>
        <v>0</v>
      </c>
      <c r="BH207" s="113">
        <f>IF(N207="sníž. přenesená",J207,0)</f>
        <v>0</v>
      </c>
      <c r="BI207" s="113">
        <f>IF(N207="nulová",J207,0)</f>
        <v>0</v>
      </c>
      <c r="BJ207" s="17" t="s">
        <v>87</v>
      </c>
      <c r="BK207" s="113">
        <f>ROUND(I207*H207,2)</f>
        <v>0</v>
      </c>
      <c r="BL207" s="17" t="s">
        <v>134</v>
      </c>
      <c r="BM207" s="207" t="s">
        <v>291</v>
      </c>
    </row>
    <row r="208" spans="1:65" s="13" customFormat="1" ht="11.25">
      <c r="B208" s="208"/>
      <c r="C208" s="209"/>
      <c r="D208" s="210" t="s">
        <v>136</v>
      </c>
      <c r="E208" s="211" t="s">
        <v>1</v>
      </c>
      <c r="F208" s="212" t="s">
        <v>268</v>
      </c>
      <c r="G208" s="209"/>
      <c r="H208" s="213">
        <v>12</v>
      </c>
      <c r="I208" s="214"/>
      <c r="J208" s="209"/>
      <c r="K208" s="209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136</v>
      </c>
      <c r="AU208" s="219" t="s">
        <v>89</v>
      </c>
      <c r="AV208" s="13" t="s">
        <v>89</v>
      </c>
      <c r="AW208" s="13" t="s">
        <v>32</v>
      </c>
      <c r="AX208" s="13" t="s">
        <v>79</v>
      </c>
      <c r="AY208" s="219" t="s">
        <v>128</v>
      </c>
    </row>
    <row r="209" spans="1:65" s="14" customFormat="1" ht="11.25">
      <c r="B209" s="220"/>
      <c r="C209" s="221"/>
      <c r="D209" s="210" t="s">
        <v>136</v>
      </c>
      <c r="E209" s="222" t="s">
        <v>1</v>
      </c>
      <c r="F209" s="223" t="s">
        <v>139</v>
      </c>
      <c r="G209" s="221"/>
      <c r="H209" s="224">
        <v>12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136</v>
      </c>
      <c r="AU209" s="230" t="s">
        <v>89</v>
      </c>
      <c r="AV209" s="14" t="s">
        <v>134</v>
      </c>
      <c r="AW209" s="14" t="s">
        <v>32</v>
      </c>
      <c r="AX209" s="14" t="s">
        <v>87</v>
      </c>
      <c r="AY209" s="230" t="s">
        <v>128</v>
      </c>
    </row>
    <row r="210" spans="1:65" s="2" customFormat="1" ht="36">
      <c r="A210" s="35"/>
      <c r="B210" s="36"/>
      <c r="C210" s="246" t="s">
        <v>292</v>
      </c>
      <c r="D210" s="246" t="s">
        <v>225</v>
      </c>
      <c r="E210" s="247" t="s">
        <v>293</v>
      </c>
      <c r="F210" s="248" t="s">
        <v>294</v>
      </c>
      <c r="G210" s="249" t="s">
        <v>228</v>
      </c>
      <c r="H210" s="250">
        <v>39</v>
      </c>
      <c r="I210" s="251"/>
      <c r="J210" s="252">
        <f>ROUND(I210*H210,2)</f>
        <v>0</v>
      </c>
      <c r="K210" s="248" t="s">
        <v>1</v>
      </c>
      <c r="L210" s="253"/>
      <c r="M210" s="254" t="s">
        <v>1</v>
      </c>
      <c r="N210" s="255" t="s">
        <v>44</v>
      </c>
      <c r="O210" s="72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7" t="s">
        <v>210</v>
      </c>
      <c r="AT210" s="207" t="s">
        <v>225</v>
      </c>
      <c r="AU210" s="207" t="s">
        <v>89</v>
      </c>
      <c r="AY210" s="17" t="s">
        <v>128</v>
      </c>
      <c r="BE210" s="113">
        <f>IF(N210="základní",J210,0)</f>
        <v>0</v>
      </c>
      <c r="BF210" s="113">
        <f>IF(N210="snížená",J210,0)</f>
        <v>0</v>
      </c>
      <c r="BG210" s="113">
        <f>IF(N210="zákl. přenesená",J210,0)</f>
        <v>0</v>
      </c>
      <c r="BH210" s="113">
        <f>IF(N210="sníž. přenesená",J210,0)</f>
        <v>0</v>
      </c>
      <c r="BI210" s="113">
        <f>IF(N210="nulová",J210,0)</f>
        <v>0</v>
      </c>
      <c r="BJ210" s="17" t="s">
        <v>87</v>
      </c>
      <c r="BK210" s="113">
        <f>ROUND(I210*H210,2)</f>
        <v>0</v>
      </c>
      <c r="BL210" s="17" t="s">
        <v>134</v>
      </c>
      <c r="BM210" s="207" t="s">
        <v>295</v>
      </c>
    </row>
    <row r="211" spans="1:65" s="13" customFormat="1" ht="11.25">
      <c r="B211" s="208"/>
      <c r="C211" s="209"/>
      <c r="D211" s="210" t="s">
        <v>136</v>
      </c>
      <c r="E211" s="211" t="s">
        <v>1</v>
      </c>
      <c r="F211" s="212" t="s">
        <v>296</v>
      </c>
      <c r="G211" s="209"/>
      <c r="H211" s="213">
        <v>39</v>
      </c>
      <c r="I211" s="214"/>
      <c r="J211" s="209"/>
      <c r="K211" s="209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136</v>
      </c>
      <c r="AU211" s="219" t="s">
        <v>89</v>
      </c>
      <c r="AV211" s="13" t="s">
        <v>89</v>
      </c>
      <c r="AW211" s="13" t="s">
        <v>32</v>
      </c>
      <c r="AX211" s="13" t="s">
        <v>79</v>
      </c>
      <c r="AY211" s="219" t="s">
        <v>128</v>
      </c>
    </row>
    <row r="212" spans="1:65" s="14" customFormat="1" ht="11.25">
      <c r="B212" s="220"/>
      <c r="C212" s="221"/>
      <c r="D212" s="210" t="s">
        <v>136</v>
      </c>
      <c r="E212" s="222" t="s">
        <v>1</v>
      </c>
      <c r="F212" s="223" t="s">
        <v>139</v>
      </c>
      <c r="G212" s="221"/>
      <c r="H212" s="224">
        <v>39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136</v>
      </c>
      <c r="AU212" s="230" t="s">
        <v>89</v>
      </c>
      <c r="AV212" s="14" t="s">
        <v>134</v>
      </c>
      <c r="AW212" s="14" t="s">
        <v>32</v>
      </c>
      <c r="AX212" s="14" t="s">
        <v>87</v>
      </c>
      <c r="AY212" s="230" t="s">
        <v>128</v>
      </c>
    </row>
    <row r="213" spans="1:65" s="2" customFormat="1" ht="36">
      <c r="A213" s="35"/>
      <c r="B213" s="36"/>
      <c r="C213" s="246" t="s">
        <v>297</v>
      </c>
      <c r="D213" s="246" t="s">
        <v>225</v>
      </c>
      <c r="E213" s="247" t="s">
        <v>298</v>
      </c>
      <c r="F213" s="248" t="s">
        <v>299</v>
      </c>
      <c r="G213" s="249" t="s">
        <v>228</v>
      </c>
      <c r="H213" s="250">
        <v>2</v>
      </c>
      <c r="I213" s="251"/>
      <c r="J213" s="252">
        <f>ROUND(I213*H213,2)</f>
        <v>0</v>
      </c>
      <c r="K213" s="248" t="s">
        <v>1</v>
      </c>
      <c r="L213" s="253"/>
      <c r="M213" s="254" t="s">
        <v>1</v>
      </c>
      <c r="N213" s="255" t="s">
        <v>44</v>
      </c>
      <c r="O213" s="72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7" t="s">
        <v>210</v>
      </c>
      <c r="AT213" s="207" t="s">
        <v>225</v>
      </c>
      <c r="AU213" s="207" t="s">
        <v>89</v>
      </c>
      <c r="AY213" s="17" t="s">
        <v>128</v>
      </c>
      <c r="BE213" s="113">
        <f>IF(N213="základní",J213,0)</f>
        <v>0</v>
      </c>
      <c r="BF213" s="113">
        <f>IF(N213="snížená",J213,0)</f>
        <v>0</v>
      </c>
      <c r="BG213" s="113">
        <f>IF(N213="zákl. přenesená",J213,0)</f>
        <v>0</v>
      </c>
      <c r="BH213" s="113">
        <f>IF(N213="sníž. přenesená",J213,0)</f>
        <v>0</v>
      </c>
      <c r="BI213" s="113">
        <f>IF(N213="nulová",J213,0)</f>
        <v>0</v>
      </c>
      <c r="BJ213" s="17" t="s">
        <v>87</v>
      </c>
      <c r="BK213" s="113">
        <f>ROUND(I213*H213,2)</f>
        <v>0</v>
      </c>
      <c r="BL213" s="17" t="s">
        <v>134</v>
      </c>
      <c r="BM213" s="207" t="s">
        <v>300</v>
      </c>
    </row>
    <row r="214" spans="1:65" s="13" customFormat="1" ht="11.25">
      <c r="B214" s="208"/>
      <c r="C214" s="209"/>
      <c r="D214" s="210" t="s">
        <v>136</v>
      </c>
      <c r="E214" s="211" t="s">
        <v>1</v>
      </c>
      <c r="F214" s="212" t="s">
        <v>301</v>
      </c>
      <c r="G214" s="209"/>
      <c r="H214" s="213">
        <v>2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136</v>
      </c>
      <c r="AU214" s="219" t="s">
        <v>89</v>
      </c>
      <c r="AV214" s="13" t="s">
        <v>89</v>
      </c>
      <c r="AW214" s="13" t="s">
        <v>32</v>
      </c>
      <c r="AX214" s="13" t="s">
        <v>79</v>
      </c>
      <c r="AY214" s="219" t="s">
        <v>128</v>
      </c>
    </row>
    <row r="215" spans="1:65" s="14" customFormat="1" ht="11.25">
      <c r="B215" s="220"/>
      <c r="C215" s="221"/>
      <c r="D215" s="210" t="s">
        <v>136</v>
      </c>
      <c r="E215" s="222" t="s">
        <v>1</v>
      </c>
      <c r="F215" s="223" t="s">
        <v>139</v>
      </c>
      <c r="G215" s="221"/>
      <c r="H215" s="224">
        <v>2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136</v>
      </c>
      <c r="AU215" s="230" t="s">
        <v>89</v>
      </c>
      <c r="AV215" s="14" t="s">
        <v>134</v>
      </c>
      <c r="AW215" s="14" t="s">
        <v>32</v>
      </c>
      <c r="AX215" s="14" t="s">
        <v>87</v>
      </c>
      <c r="AY215" s="230" t="s">
        <v>128</v>
      </c>
    </row>
    <row r="216" spans="1:65" s="2" customFormat="1" ht="36">
      <c r="A216" s="35"/>
      <c r="B216" s="36"/>
      <c r="C216" s="246" t="s">
        <v>302</v>
      </c>
      <c r="D216" s="246" t="s">
        <v>225</v>
      </c>
      <c r="E216" s="247" t="s">
        <v>303</v>
      </c>
      <c r="F216" s="248" t="s">
        <v>304</v>
      </c>
      <c r="G216" s="249" t="s">
        <v>228</v>
      </c>
      <c r="H216" s="250">
        <v>17</v>
      </c>
      <c r="I216" s="251"/>
      <c r="J216" s="252">
        <f>ROUND(I216*H216,2)</f>
        <v>0</v>
      </c>
      <c r="K216" s="248" t="s">
        <v>1</v>
      </c>
      <c r="L216" s="253"/>
      <c r="M216" s="254" t="s">
        <v>1</v>
      </c>
      <c r="N216" s="255" t="s">
        <v>44</v>
      </c>
      <c r="O216" s="72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7" t="s">
        <v>210</v>
      </c>
      <c r="AT216" s="207" t="s">
        <v>225</v>
      </c>
      <c r="AU216" s="207" t="s">
        <v>89</v>
      </c>
      <c r="AY216" s="17" t="s">
        <v>128</v>
      </c>
      <c r="BE216" s="113">
        <f>IF(N216="základní",J216,0)</f>
        <v>0</v>
      </c>
      <c r="BF216" s="113">
        <f>IF(N216="snížená",J216,0)</f>
        <v>0</v>
      </c>
      <c r="BG216" s="113">
        <f>IF(N216="zákl. přenesená",J216,0)</f>
        <v>0</v>
      </c>
      <c r="BH216" s="113">
        <f>IF(N216="sníž. přenesená",J216,0)</f>
        <v>0</v>
      </c>
      <c r="BI216" s="113">
        <f>IF(N216="nulová",J216,0)</f>
        <v>0</v>
      </c>
      <c r="BJ216" s="17" t="s">
        <v>87</v>
      </c>
      <c r="BK216" s="113">
        <f>ROUND(I216*H216,2)</f>
        <v>0</v>
      </c>
      <c r="BL216" s="17" t="s">
        <v>134</v>
      </c>
      <c r="BM216" s="207" t="s">
        <v>305</v>
      </c>
    </row>
    <row r="217" spans="1:65" s="13" customFormat="1" ht="11.25">
      <c r="B217" s="208"/>
      <c r="C217" s="209"/>
      <c r="D217" s="210" t="s">
        <v>136</v>
      </c>
      <c r="E217" s="211" t="s">
        <v>1</v>
      </c>
      <c r="F217" s="212" t="s">
        <v>306</v>
      </c>
      <c r="G217" s="209"/>
      <c r="H217" s="213">
        <v>17</v>
      </c>
      <c r="I217" s="214"/>
      <c r="J217" s="209"/>
      <c r="K217" s="209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136</v>
      </c>
      <c r="AU217" s="219" t="s">
        <v>89</v>
      </c>
      <c r="AV217" s="13" t="s">
        <v>89</v>
      </c>
      <c r="AW217" s="13" t="s">
        <v>32</v>
      </c>
      <c r="AX217" s="13" t="s">
        <v>79</v>
      </c>
      <c r="AY217" s="219" t="s">
        <v>128</v>
      </c>
    </row>
    <row r="218" spans="1:65" s="14" customFormat="1" ht="11.25">
      <c r="B218" s="220"/>
      <c r="C218" s="221"/>
      <c r="D218" s="210" t="s">
        <v>136</v>
      </c>
      <c r="E218" s="222" t="s">
        <v>1</v>
      </c>
      <c r="F218" s="223" t="s">
        <v>139</v>
      </c>
      <c r="G218" s="221"/>
      <c r="H218" s="224">
        <v>17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136</v>
      </c>
      <c r="AU218" s="230" t="s">
        <v>89</v>
      </c>
      <c r="AV218" s="14" t="s">
        <v>134</v>
      </c>
      <c r="AW218" s="14" t="s">
        <v>32</v>
      </c>
      <c r="AX218" s="14" t="s">
        <v>87</v>
      </c>
      <c r="AY218" s="230" t="s">
        <v>128</v>
      </c>
    </row>
    <row r="219" spans="1:65" s="2" customFormat="1" ht="36">
      <c r="A219" s="35"/>
      <c r="B219" s="36"/>
      <c r="C219" s="246" t="s">
        <v>307</v>
      </c>
      <c r="D219" s="246" t="s">
        <v>225</v>
      </c>
      <c r="E219" s="247" t="s">
        <v>308</v>
      </c>
      <c r="F219" s="248" t="s">
        <v>309</v>
      </c>
      <c r="G219" s="249" t="s">
        <v>228</v>
      </c>
      <c r="H219" s="250">
        <v>17</v>
      </c>
      <c r="I219" s="251"/>
      <c r="J219" s="252">
        <f>ROUND(I219*H219,2)</f>
        <v>0</v>
      </c>
      <c r="K219" s="248" t="s">
        <v>1</v>
      </c>
      <c r="L219" s="253"/>
      <c r="M219" s="254" t="s">
        <v>1</v>
      </c>
      <c r="N219" s="255" t="s">
        <v>44</v>
      </c>
      <c r="O219" s="72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7" t="s">
        <v>210</v>
      </c>
      <c r="AT219" s="207" t="s">
        <v>225</v>
      </c>
      <c r="AU219" s="207" t="s">
        <v>89</v>
      </c>
      <c r="AY219" s="17" t="s">
        <v>128</v>
      </c>
      <c r="BE219" s="113">
        <f>IF(N219="základní",J219,0)</f>
        <v>0</v>
      </c>
      <c r="BF219" s="113">
        <f>IF(N219="snížená",J219,0)</f>
        <v>0</v>
      </c>
      <c r="BG219" s="113">
        <f>IF(N219="zákl. přenesená",J219,0)</f>
        <v>0</v>
      </c>
      <c r="BH219" s="113">
        <f>IF(N219="sníž. přenesená",J219,0)</f>
        <v>0</v>
      </c>
      <c r="BI219" s="113">
        <f>IF(N219="nulová",J219,0)</f>
        <v>0</v>
      </c>
      <c r="BJ219" s="17" t="s">
        <v>87</v>
      </c>
      <c r="BK219" s="113">
        <f>ROUND(I219*H219,2)</f>
        <v>0</v>
      </c>
      <c r="BL219" s="17" t="s">
        <v>134</v>
      </c>
      <c r="BM219" s="207" t="s">
        <v>310</v>
      </c>
    </row>
    <row r="220" spans="1:65" s="13" customFormat="1" ht="11.25">
      <c r="B220" s="208"/>
      <c r="C220" s="209"/>
      <c r="D220" s="210" t="s">
        <v>136</v>
      </c>
      <c r="E220" s="211" t="s">
        <v>1</v>
      </c>
      <c r="F220" s="212" t="s">
        <v>306</v>
      </c>
      <c r="G220" s="209"/>
      <c r="H220" s="213">
        <v>17</v>
      </c>
      <c r="I220" s="214"/>
      <c r="J220" s="209"/>
      <c r="K220" s="209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136</v>
      </c>
      <c r="AU220" s="219" t="s">
        <v>89</v>
      </c>
      <c r="AV220" s="13" t="s">
        <v>89</v>
      </c>
      <c r="AW220" s="13" t="s">
        <v>32</v>
      </c>
      <c r="AX220" s="13" t="s">
        <v>79</v>
      </c>
      <c r="AY220" s="219" t="s">
        <v>128</v>
      </c>
    </row>
    <row r="221" spans="1:65" s="14" customFormat="1" ht="11.25">
      <c r="B221" s="220"/>
      <c r="C221" s="221"/>
      <c r="D221" s="210" t="s">
        <v>136</v>
      </c>
      <c r="E221" s="222" t="s">
        <v>1</v>
      </c>
      <c r="F221" s="223" t="s">
        <v>139</v>
      </c>
      <c r="G221" s="221"/>
      <c r="H221" s="224">
        <v>17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136</v>
      </c>
      <c r="AU221" s="230" t="s">
        <v>89</v>
      </c>
      <c r="AV221" s="14" t="s">
        <v>134</v>
      </c>
      <c r="AW221" s="14" t="s">
        <v>32</v>
      </c>
      <c r="AX221" s="14" t="s">
        <v>87</v>
      </c>
      <c r="AY221" s="230" t="s">
        <v>128</v>
      </c>
    </row>
    <row r="222" spans="1:65" s="2" customFormat="1" ht="36">
      <c r="A222" s="35"/>
      <c r="B222" s="36"/>
      <c r="C222" s="246" t="s">
        <v>311</v>
      </c>
      <c r="D222" s="246" t="s">
        <v>225</v>
      </c>
      <c r="E222" s="247" t="s">
        <v>312</v>
      </c>
      <c r="F222" s="248" t="s">
        <v>313</v>
      </c>
      <c r="G222" s="249" t="s">
        <v>228</v>
      </c>
      <c r="H222" s="250">
        <v>42</v>
      </c>
      <c r="I222" s="251"/>
      <c r="J222" s="252">
        <f>ROUND(I222*H222,2)</f>
        <v>0</v>
      </c>
      <c r="K222" s="248" t="s">
        <v>1</v>
      </c>
      <c r="L222" s="253"/>
      <c r="M222" s="254" t="s">
        <v>1</v>
      </c>
      <c r="N222" s="255" t="s">
        <v>44</v>
      </c>
      <c r="O222" s="72"/>
      <c r="P222" s="205">
        <f>O222*H222</f>
        <v>0</v>
      </c>
      <c r="Q222" s="205">
        <v>0</v>
      </c>
      <c r="R222" s="205">
        <f>Q222*H222</f>
        <v>0</v>
      </c>
      <c r="S222" s="205">
        <v>0</v>
      </c>
      <c r="T222" s="20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7" t="s">
        <v>210</v>
      </c>
      <c r="AT222" s="207" t="s">
        <v>225</v>
      </c>
      <c r="AU222" s="207" t="s">
        <v>89</v>
      </c>
      <c r="AY222" s="17" t="s">
        <v>128</v>
      </c>
      <c r="BE222" s="113">
        <f>IF(N222="základní",J222,0)</f>
        <v>0</v>
      </c>
      <c r="BF222" s="113">
        <f>IF(N222="snížená",J222,0)</f>
        <v>0</v>
      </c>
      <c r="BG222" s="113">
        <f>IF(N222="zákl. přenesená",J222,0)</f>
        <v>0</v>
      </c>
      <c r="BH222" s="113">
        <f>IF(N222="sníž. přenesená",J222,0)</f>
        <v>0</v>
      </c>
      <c r="BI222" s="113">
        <f>IF(N222="nulová",J222,0)</f>
        <v>0</v>
      </c>
      <c r="BJ222" s="17" t="s">
        <v>87</v>
      </c>
      <c r="BK222" s="113">
        <f>ROUND(I222*H222,2)</f>
        <v>0</v>
      </c>
      <c r="BL222" s="17" t="s">
        <v>134</v>
      </c>
      <c r="BM222" s="207" t="s">
        <v>314</v>
      </c>
    </row>
    <row r="223" spans="1:65" s="13" customFormat="1" ht="11.25">
      <c r="B223" s="208"/>
      <c r="C223" s="209"/>
      <c r="D223" s="210" t="s">
        <v>136</v>
      </c>
      <c r="E223" s="211" t="s">
        <v>1</v>
      </c>
      <c r="F223" s="212" t="s">
        <v>315</v>
      </c>
      <c r="G223" s="209"/>
      <c r="H223" s="213">
        <v>42</v>
      </c>
      <c r="I223" s="214"/>
      <c r="J223" s="209"/>
      <c r="K223" s="209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136</v>
      </c>
      <c r="AU223" s="219" t="s">
        <v>89</v>
      </c>
      <c r="AV223" s="13" t="s">
        <v>89</v>
      </c>
      <c r="AW223" s="13" t="s">
        <v>32</v>
      </c>
      <c r="AX223" s="13" t="s">
        <v>79</v>
      </c>
      <c r="AY223" s="219" t="s">
        <v>128</v>
      </c>
    </row>
    <row r="224" spans="1:65" s="14" customFormat="1" ht="11.25">
      <c r="B224" s="220"/>
      <c r="C224" s="221"/>
      <c r="D224" s="210" t="s">
        <v>136</v>
      </c>
      <c r="E224" s="222" t="s">
        <v>1</v>
      </c>
      <c r="F224" s="223" t="s">
        <v>139</v>
      </c>
      <c r="G224" s="221"/>
      <c r="H224" s="224">
        <v>42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136</v>
      </c>
      <c r="AU224" s="230" t="s">
        <v>89</v>
      </c>
      <c r="AV224" s="14" t="s">
        <v>134</v>
      </c>
      <c r="AW224" s="14" t="s">
        <v>32</v>
      </c>
      <c r="AX224" s="14" t="s">
        <v>87</v>
      </c>
      <c r="AY224" s="230" t="s">
        <v>128</v>
      </c>
    </row>
    <row r="225" spans="1:65" s="2" customFormat="1" ht="24">
      <c r="A225" s="35"/>
      <c r="B225" s="36"/>
      <c r="C225" s="246" t="s">
        <v>316</v>
      </c>
      <c r="D225" s="246" t="s">
        <v>225</v>
      </c>
      <c r="E225" s="247" t="s">
        <v>317</v>
      </c>
      <c r="F225" s="248" t="s">
        <v>318</v>
      </c>
      <c r="G225" s="249" t="s">
        <v>228</v>
      </c>
      <c r="H225" s="250">
        <v>25</v>
      </c>
      <c r="I225" s="251"/>
      <c r="J225" s="252">
        <f>ROUND(I225*H225,2)</f>
        <v>0</v>
      </c>
      <c r="K225" s="248" t="s">
        <v>1</v>
      </c>
      <c r="L225" s="253"/>
      <c r="M225" s="254" t="s">
        <v>1</v>
      </c>
      <c r="N225" s="255" t="s">
        <v>44</v>
      </c>
      <c r="O225" s="72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7" t="s">
        <v>210</v>
      </c>
      <c r="AT225" s="207" t="s">
        <v>225</v>
      </c>
      <c r="AU225" s="207" t="s">
        <v>89</v>
      </c>
      <c r="AY225" s="17" t="s">
        <v>128</v>
      </c>
      <c r="BE225" s="113">
        <f>IF(N225="základní",J225,0)</f>
        <v>0</v>
      </c>
      <c r="BF225" s="113">
        <f>IF(N225="snížená",J225,0)</f>
        <v>0</v>
      </c>
      <c r="BG225" s="113">
        <f>IF(N225="zákl. přenesená",J225,0)</f>
        <v>0</v>
      </c>
      <c r="BH225" s="113">
        <f>IF(N225="sníž. přenesená",J225,0)</f>
        <v>0</v>
      </c>
      <c r="BI225" s="113">
        <f>IF(N225="nulová",J225,0)</f>
        <v>0</v>
      </c>
      <c r="BJ225" s="17" t="s">
        <v>87</v>
      </c>
      <c r="BK225" s="113">
        <f>ROUND(I225*H225,2)</f>
        <v>0</v>
      </c>
      <c r="BL225" s="17" t="s">
        <v>134</v>
      </c>
      <c r="BM225" s="207" t="s">
        <v>319</v>
      </c>
    </row>
    <row r="226" spans="1:65" s="13" customFormat="1" ht="11.25">
      <c r="B226" s="208"/>
      <c r="C226" s="209"/>
      <c r="D226" s="210" t="s">
        <v>136</v>
      </c>
      <c r="E226" s="211" t="s">
        <v>1</v>
      </c>
      <c r="F226" s="212" t="s">
        <v>320</v>
      </c>
      <c r="G226" s="209"/>
      <c r="H226" s="213">
        <v>25</v>
      </c>
      <c r="I226" s="214"/>
      <c r="J226" s="209"/>
      <c r="K226" s="209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136</v>
      </c>
      <c r="AU226" s="219" t="s">
        <v>89</v>
      </c>
      <c r="AV226" s="13" t="s">
        <v>89</v>
      </c>
      <c r="AW226" s="13" t="s">
        <v>32</v>
      </c>
      <c r="AX226" s="13" t="s">
        <v>79</v>
      </c>
      <c r="AY226" s="219" t="s">
        <v>128</v>
      </c>
    </row>
    <row r="227" spans="1:65" s="14" customFormat="1" ht="11.25">
      <c r="B227" s="220"/>
      <c r="C227" s="221"/>
      <c r="D227" s="210" t="s">
        <v>136</v>
      </c>
      <c r="E227" s="222" t="s">
        <v>1</v>
      </c>
      <c r="F227" s="223" t="s">
        <v>139</v>
      </c>
      <c r="G227" s="221"/>
      <c r="H227" s="224">
        <v>25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136</v>
      </c>
      <c r="AU227" s="230" t="s">
        <v>89</v>
      </c>
      <c r="AV227" s="14" t="s">
        <v>134</v>
      </c>
      <c r="AW227" s="14" t="s">
        <v>32</v>
      </c>
      <c r="AX227" s="14" t="s">
        <v>87</v>
      </c>
      <c r="AY227" s="230" t="s">
        <v>128</v>
      </c>
    </row>
    <row r="228" spans="1:65" s="2" customFormat="1" ht="24">
      <c r="A228" s="35"/>
      <c r="B228" s="36"/>
      <c r="C228" s="246" t="s">
        <v>321</v>
      </c>
      <c r="D228" s="246" t="s">
        <v>225</v>
      </c>
      <c r="E228" s="247" t="s">
        <v>322</v>
      </c>
      <c r="F228" s="248" t="s">
        <v>323</v>
      </c>
      <c r="G228" s="249" t="s">
        <v>228</v>
      </c>
      <c r="H228" s="250">
        <v>16</v>
      </c>
      <c r="I228" s="251"/>
      <c r="J228" s="252">
        <f>ROUND(I228*H228,2)</f>
        <v>0</v>
      </c>
      <c r="K228" s="248" t="s">
        <v>1</v>
      </c>
      <c r="L228" s="253"/>
      <c r="M228" s="254" t="s">
        <v>1</v>
      </c>
      <c r="N228" s="255" t="s">
        <v>44</v>
      </c>
      <c r="O228" s="72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7" t="s">
        <v>210</v>
      </c>
      <c r="AT228" s="207" t="s">
        <v>225</v>
      </c>
      <c r="AU228" s="207" t="s">
        <v>89</v>
      </c>
      <c r="AY228" s="17" t="s">
        <v>128</v>
      </c>
      <c r="BE228" s="113">
        <f>IF(N228="základní",J228,0)</f>
        <v>0</v>
      </c>
      <c r="BF228" s="113">
        <f>IF(N228="snížená",J228,0)</f>
        <v>0</v>
      </c>
      <c r="BG228" s="113">
        <f>IF(N228="zákl. přenesená",J228,0)</f>
        <v>0</v>
      </c>
      <c r="BH228" s="113">
        <f>IF(N228="sníž. přenesená",J228,0)</f>
        <v>0</v>
      </c>
      <c r="BI228" s="113">
        <f>IF(N228="nulová",J228,0)</f>
        <v>0</v>
      </c>
      <c r="BJ228" s="17" t="s">
        <v>87</v>
      </c>
      <c r="BK228" s="113">
        <f>ROUND(I228*H228,2)</f>
        <v>0</v>
      </c>
      <c r="BL228" s="17" t="s">
        <v>134</v>
      </c>
      <c r="BM228" s="207" t="s">
        <v>324</v>
      </c>
    </row>
    <row r="229" spans="1:65" s="13" customFormat="1" ht="11.25">
      <c r="B229" s="208"/>
      <c r="C229" s="209"/>
      <c r="D229" s="210" t="s">
        <v>136</v>
      </c>
      <c r="E229" s="211" t="s">
        <v>1</v>
      </c>
      <c r="F229" s="212" t="s">
        <v>278</v>
      </c>
      <c r="G229" s="209"/>
      <c r="H229" s="213">
        <v>16</v>
      </c>
      <c r="I229" s="214"/>
      <c r="J229" s="209"/>
      <c r="K229" s="209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136</v>
      </c>
      <c r="AU229" s="219" t="s">
        <v>89</v>
      </c>
      <c r="AV229" s="13" t="s">
        <v>89</v>
      </c>
      <c r="AW229" s="13" t="s">
        <v>32</v>
      </c>
      <c r="AX229" s="13" t="s">
        <v>79</v>
      </c>
      <c r="AY229" s="219" t="s">
        <v>128</v>
      </c>
    </row>
    <row r="230" spans="1:65" s="14" customFormat="1" ht="11.25">
      <c r="B230" s="220"/>
      <c r="C230" s="221"/>
      <c r="D230" s="210" t="s">
        <v>136</v>
      </c>
      <c r="E230" s="222" t="s">
        <v>1</v>
      </c>
      <c r="F230" s="223" t="s">
        <v>139</v>
      </c>
      <c r="G230" s="221"/>
      <c r="H230" s="224">
        <v>16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136</v>
      </c>
      <c r="AU230" s="230" t="s">
        <v>89</v>
      </c>
      <c r="AV230" s="14" t="s">
        <v>134</v>
      </c>
      <c r="AW230" s="14" t="s">
        <v>32</v>
      </c>
      <c r="AX230" s="14" t="s">
        <v>87</v>
      </c>
      <c r="AY230" s="230" t="s">
        <v>128</v>
      </c>
    </row>
    <row r="231" spans="1:65" s="12" customFormat="1" ht="22.9" customHeight="1">
      <c r="B231" s="180"/>
      <c r="C231" s="181"/>
      <c r="D231" s="182" t="s">
        <v>78</v>
      </c>
      <c r="E231" s="194" t="s">
        <v>325</v>
      </c>
      <c r="F231" s="194" t="s">
        <v>326</v>
      </c>
      <c r="G231" s="181"/>
      <c r="H231" s="181"/>
      <c r="I231" s="184"/>
      <c r="J231" s="195">
        <f>BK231</f>
        <v>0</v>
      </c>
      <c r="K231" s="181"/>
      <c r="L231" s="186"/>
      <c r="M231" s="187"/>
      <c r="N231" s="188"/>
      <c r="O231" s="188"/>
      <c r="P231" s="189">
        <f>SUM(P232:P288)</f>
        <v>0</v>
      </c>
      <c r="Q231" s="188"/>
      <c r="R231" s="189">
        <f>SUM(R232:R288)</f>
        <v>231.11244199999999</v>
      </c>
      <c r="S231" s="188"/>
      <c r="T231" s="190">
        <f>SUM(T232:T288)</f>
        <v>0</v>
      </c>
      <c r="AR231" s="191" t="s">
        <v>87</v>
      </c>
      <c r="AT231" s="192" t="s">
        <v>78</v>
      </c>
      <c r="AU231" s="192" t="s">
        <v>87</v>
      </c>
      <c r="AY231" s="191" t="s">
        <v>128</v>
      </c>
      <c r="BK231" s="193">
        <f>SUM(BK232:BK288)</f>
        <v>0</v>
      </c>
    </row>
    <row r="232" spans="1:65" s="2" customFormat="1" ht="33" customHeight="1">
      <c r="A232" s="35"/>
      <c r="B232" s="36"/>
      <c r="C232" s="196" t="s">
        <v>327</v>
      </c>
      <c r="D232" s="196" t="s">
        <v>130</v>
      </c>
      <c r="E232" s="197" t="s">
        <v>328</v>
      </c>
      <c r="F232" s="198" t="s">
        <v>329</v>
      </c>
      <c r="G232" s="199" t="s">
        <v>150</v>
      </c>
      <c r="H232" s="200">
        <v>1400</v>
      </c>
      <c r="I232" s="201"/>
      <c r="J232" s="202">
        <f>ROUND(I232*H232,2)</f>
        <v>0</v>
      </c>
      <c r="K232" s="198" t="s">
        <v>163</v>
      </c>
      <c r="L232" s="38"/>
      <c r="M232" s="203" t="s">
        <v>1</v>
      </c>
      <c r="N232" s="204" t="s">
        <v>44</v>
      </c>
      <c r="O232" s="72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7" t="s">
        <v>134</v>
      </c>
      <c r="AT232" s="207" t="s">
        <v>130</v>
      </c>
      <c r="AU232" s="207" t="s">
        <v>89</v>
      </c>
      <c r="AY232" s="17" t="s">
        <v>128</v>
      </c>
      <c r="BE232" s="113">
        <f>IF(N232="základní",J232,0)</f>
        <v>0</v>
      </c>
      <c r="BF232" s="113">
        <f>IF(N232="snížená",J232,0)</f>
        <v>0</v>
      </c>
      <c r="BG232" s="113">
        <f>IF(N232="zákl. přenesená",J232,0)</f>
        <v>0</v>
      </c>
      <c r="BH232" s="113">
        <f>IF(N232="sníž. přenesená",J232,0)</f>
        <v>0</v>
      </c>
      <c r="BI232" s="113">
        <f>IF(N232="nulová",J232,0)</f>
        <v>0</v>
      </c>
      <c r="BJ232" s="17" t="s">
        <v>87</v>
      </c>
      <c r="BK232" s="113">
        <f>ROUND(I232*H232,2)</f>
        <v>0</v>
      </c>
      <c r="BL232" s="17" t="s">
        <v>134</v>
      </c>
      <c r="BM232" s="207" t="s">
        <v>330</v>
      </c>
    </row>
    <row r="233" spans="1:65" s="13" customFormat="1" ht="11.25">
      <c r="B233" s="208"/>
      <c r="C233" s="209"/>
      <c r="D233" s="210" t="s">
        <v>136</v>
      </c>
      <c r="E233" s="211" t="s">
        <v>1</v>
      </c>
      <c r="F233" s="212" t="s">
        <v>331</v>
      </c>
      <c r="G233" s="209"/>
      <c r="H233" s="213">
        <v>1400</v>
      </c>
      <c r="I233" s="214"/>
      <c r="J233" s="209"/>
      <c r="K233" s="209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136</v>
      </c>
      <c r="AU233" s="219" t="s">
        <v>89</v>
      </c>
      <c r="AV233" s="13" t="s">
        <v>89</v>
      </c>
      <c r="AW233" s="13" t="s">
        <v>32</v>
      </c>
      <c r="AX233" s="13" t="s">
        <v>79</v>
      </c>
      <c r="AY233" s="219" t="s">
        <v>128</v>
      </c>
    </row>
    <row r="234" spans="1:65" s="14" customFormat="1" ht="11.25">
      <c r="B234" s="220"/>
      <c r="C234" s="221"/>
      <c r="D234" s="210" t="s">
        <v>136</v>
      </c>
      <c r="E234" s="222" t="s">
        <v>1</v>
      </c>
      <c r="F234" s="223" t="s">
        <v>139</v>
      </c>
      <c r="G234" s="221"/>
      <c r="H234" s="224">
        <v>1400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136</v>
      </c>
      <c r="AU234" s="230" t="s">
        <v>89</v>
      </c>
      <c r="AV234" s="14" t="s">
        <v>134</v>
      </c>
      <c r="AW234" s="14" t="s">
        <v>32</v>
      </c>
      <c r="AX234" s="14" t="s">
        <v>87</v>
      </c>
      <c r="AY234" s="230" t="s">
        <v>128</v>
      </c>
    </row>
    <row r="235" spans="1:65" s="2" customFormat="1" ht="24">
      <c r="A235" s="35"/>
      <c r="B235" s="36"/>
      <c r="C235" s="196" t="s">
        <v>332</v>
      </c>
      <c r="D235" s="196" t="s">
        <v>130</v>
      </c>
      <c r="E235" s="197" t="s">
        <v>333</v>
      </c>
      <c r="F235" s="198" t="s">
        <v>334</v>
      </c>
      <c r="G235" s="199" t="s">
        <v>150</v>
      </c>
      <c r="H235" s="200">
        <v>700</v>
      </c>
      <c r="I235" s="201"/>
      <c r="J235" s="202">
        <f>ROUND(I235*H235,2)</f>
        <v>0</v>
      </c>
      <c r="K235" s="198" t="s">
        <v>163</v>
      </c>
      <c r="L235" s="38"/>
      <c r="M235" s="203" t="s">
        <v>1</v>
      </c>
      <c r="N235" s="204" t="s">
        <v>44</v>
      </c>
      <c r="O235" s="72"/>
      <c r="P235" s="205">
        <f>O235*H235</f>
        <v>0</v>
      </c>
      <c r="Q235" s="205">
        <v>0</v>
      </c>
      <c r="R235" s="205">
        <f>Q235*H235</f>
        <v>0</v>
      </c>
      <c r="S235" s="205">
        <v>0</v>
      </c>
      <c r="T235" s="20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7" t="s">
        <v>134</v>
      </c>
      <c r="AT235" s="207" t="s">
        <v>130</v>
      </c>
      <c r="AU235" s="207" t="s">
        <v>89</v>
      </c>
      <c r="AY235" s="17" t="s">
        <v>128</v>
      </c>
      <c r="BE235" s="113">
        <f>IF(N235="základní",J235,0)</f>
        <v>0</v>
      </c>
      <c r="BF235" s="113">
        <f>IF(N235="snížená",J235,0)</f>
        <v>0</v>
      </c>
      <c r="BG235" s="113">
        <f>IF(N235="zákl. přenesená",J235,0)</f>
        <v>0</v>
      </c>
      <c r="BH235" s="113">
        <f>IF(N235="sníž. přenesená",J235,0)</f>
        <v>0</v>
      </c>
      <c r="BI235" s="113">
        <f>IF(N235="nulová",J235,0)</f>
        <v>0</v>
      </c>
      <c r="BJ235" s="17" t="s">
        <v>87</v>
      </c>
      <c r="BK235" s="113">
        <f>ROUND(I235*H235,2)</f>
        <v>0</v>
      </c>
      <c r="BL235" s="17" t="s">
        <v>134</v>
      </c>
      <c r="BM235" s="207" t="s">
        <v>335</v>
      </c>
    </row>
    <row r="236" spans="1:65" s="13" customFormat="1" ht="11.25">
      <c r="B236" s="208"/>
      <c r="C236" s="209"/>
      <c r="D236" s="210" t="s">
        <v>136</v>
      </c>
      <c r="E236" s="211" t="s">
        <v>1</v>
      </c>
      <c r="F236" s="212" t="s">
        <v>336</v>
      </c>
      <c r="G236" s="209"/>
      <c r="H236" s="213">
        <v>700</v>
      </c>
      <c r="I236" s="214"/>
      <c r="J236" s="209"/>
      <c r="K236" s="209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136</v>
      </c>
      <c r="AU236" s="219" t="s">
        <v>89</v>
      </c>
      <c r="AV236" s="13" t="s">
        <v>89</v>
      </c>
      <c r="AW236" s="13" t="s">
        <v>32</v>
      </c>
      <c r="AX236" s="13" t="s">
        <v>79</v>
      </c>
      <c r="AY236" s="219" t="s">
        <v>128</v>
      </c>
    </row>
    <row r="237" spans="1:65" s="14" customFormat="1" ht="11.25">
      <c r="B237" s="220"/>
      <c r="C237" s="221"/>
      <c r="D237" s="210" t="s">
        <v>136</v>
      </c>
      <c r="E237" s="222" t="s">
        <v>1</v>
      </c>
      <c r="F237" s="223" t="s">
        <v>139</v>
      </c>
      <c r="G237" s="221"/>
      <c r="H237" s="224">
        <v>700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136</v>
      </c>
      <c r="AU237" s="230" t="s">
        <v>89</v>
      </c>
      <c r="AV237" s="14" t="s">
        <v>134</v>
      </c>
      <c r="AW237" s="14" t="s">
        <v>32</v>
      </c>
      <c r="AX237" s="14" t="s">
        <v>87</v>
      </c>
      <c r="AY237" s="230" t="s">
        <v>128</v>
      </c>
    </row>
    <row r="238" spans="1:65" s="2" customFormat="1" ht="21.75" customHeight="1">
      <c r="A238" s="35"/>
      <c r="B238" s="36"/>
      <c r="C238" s="196" t="s">
        <v>337</v>
      </c>
      <c r="D238" s="196" t="s">
        <v>130</v>
      </c>
      <c r="E238" s="197" t="s">
        <v>338</v>
      </c>
      <c r="F238" s="198" t="s">
        <v>339</v>
      </c>
      <c r="G238" s="199" t="s">
        <v>150</v>
      </c>
      <c r="H238" s="200">
        <v>700</v>
      </c>
      <c r="I238" s="201"/>
      <c r="J238" s="202">
        <f>ROUND(I238*H238,2)</f>
        <v>0</v>
      </c>
      <c r="K238" s="198" t="s">
        <v>163</v>
      </c>
      <c r="L238" s="38"/>
      <c r="M238" s="203" t="s">
        <v>1</v>
      </c>
      <c r="N238" s="204" t="s">
        <v>44</v>
      </c>
      <c r="O238" s="72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7" t="s">
        <v>134</v>
      </c>
      <c r="AT238" s="207" t="s">
        <v>130</v>
      </c>
      <c r="AU238" s="207" t="s">
        <v>89</v>
      </c>
      <c r="AY238" s="17" t="s">
        <v>128</v>
      </c>
      <c r="BE238" s="113">
        <f>IF(N238="základní",J238,0)</f>
        <v>0</v>
      </c>
      <c r="BF238" s="113">
        <f>IF(N238="snížená",J238,0)</f>
        <v>0</v>
      </c>
      <c r="BG238" s="113">
        <f>IF(N238="zákl. přenesená",J238,0)</f>
        <v>0</v>
      </c>
      <c r="BH238" s="113">
        <f>IF(N238="sníž. přenesená",J238,0)</f>
        <v>0</v>
      </c>
      <c r="BI238" s="113">
        <f>IF(N238="nulová",J238,0)</f>
        <v>0</v>
      </c>
      <c r="BJ238" s="17" t="s">
        <v>87</v>
      </c>
      <c r="BK238" s="113">
        <f>ROUND(I238*H238,2)</f>
        <v>0</v>
      </c>
      <c r="BL238" s="17" t="s">
        <v>134</v>
      </c>
      <c r="BM238" s="207" t="s">
        <v>340</v>
      </c>
    </row>
    <row r="239" spans="1:65" s="13" customFormat="1" ht="11.25">
      <c r="B239" s="208"/>
      <c r="C239" s="209"/>
      <c r="D239" s="210" t="s">
        <v>136</v>
      </c>
      <c r="E239" s="211" t="s">
        <v>1</v>
      </c>
      <c r="F239" s="212" t="s">
        <v>336</v>
      </c>
      <c r="G239" s="209"/>
      <c r="H239" s="213">
        <v>700</v>
      </c>
      <c r="I239" s="214"/>
      <c r="J239" s="209"/>
      <c r="K239" s="209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136</v>
      </c>
      <c r="AU239" s="219" t="s">
        <v>89</v>
      </c>
      <c r="AV239" s="13" t="s">
        <v>89</v>
      </c>
      <c r="AW239" s="13" t="s">
        <v>32</v>
      </c>
      <c r="AX239" s="13" t="s">
        <v>79</v>
      </c>
      <c r="AY239" s="219" t="s">
        <v>128</v>
      </c>
    </row>
    <row r="240" spans="1:65" s="14" customFormat="1" ht="11.25">
      <c r="B240" s="220"/>
      <c r="C240" s="221"/>
      <c r="D240" s="210" t="s">
        <v>136</v>
      </c>
      <c r="E240" s="222" t="s">
        <v>1</v>
      </c>
      <c r="F240" s="223" t="s">
        <v>139</v>
      </c>
      <c r="G240" s="221"/>
      <c r="H240" s="224">
        <v>700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136</v>
      </c>
      <c r="AU240" s="230" t="s">
        <v>89</v>
      </c>
      <c r="AV240" s="14" t="s">
        <v>134</v>
      </c>
      <c r="AW240" s="14" t="s">
        <v>32</v>
      </c>
      <c r="AX240" s="14" t="s">
        <v>87</v>
      </c>
      <c r="AY240" s="230" t="s">
        <v>128</v>
      </c>
    </row>
    <row r="241" spans="1:65" s="2" customFormat="1" ht="33" customHeight="1">
      <c r="A241" s="35"/>
      <c r="B241" s="36"/>
      <c r="C241" s="196" t="s">
        <v>341</v>
      </c>
      <c r="D241" s="196" t="s">
        <v>130</v>
      </c>
      <c r="E241" s="197" t="s">
        <v>342</v>
      </c>
      <c r="F241" s="198" t="s">
        <v>343</v>
      </c>
      <c r="G241" s="199" t="s">
        <v>178</v>
      </c>
      <c r="H241" s="200">
        <v>2250</v>
      </c>
      <c r="I241" s="201"/>
      <c r="J241" s="202">
        <f>ROUND(I241*H241,2)</f>
        <v>0</v>
      </c>
      <c r="K241" s="198" t="s">
        <v>163</v>
      </c>
      <c r="L241" s="38"/>
      <c r="M241" s="203" t="s">
        <v>1</v>
      </c>
      <c r="N241" s="204" t="s">
        <v>44</v>
      </c>
      <c r="O241" s="72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7" t="s">
        <v>134</v>
      </c>
      <c r="AT241" s="207" t="s">
        <v>130</v>
      </c>
      <c r="AU241" s="207" t="s">
        <v>89</v>
      </c>
      <c r="AY241" s="17" t="s">
        <v>128</v>
      </c>
      <c r="BE241" s="113">
        <f>IF(N241="základní",J241,0)</f>
        <v>0</v>
      </c>
      <c r="BF241" s="113">
        <f>IF(N241="snížená",J241,0)</f>
        <v>0</v>
      </c>
      <c r="BG241" s="113">
        <f>IF(N241="zákl. přenesená",J241,0)</f>
        <v>0</v>
      </c>
      <c r="BH241" s="113">
        <f>IF(N241="sníž. přenesená",J241,0)</f>
        <v>0</v>
      </c>
      <c r="BI241" s="113">
        <f>IF(N241="nulová",J241,0)</f>
        <v>0</v>
      </c>
      <c r="BJ241" s="17" t="s">
        <v>87</v>
      </c>
      <c r="BK241" s="113">
        <f>ROUND(I241*H241,2)</f>
        <v>0</v>
      </c>
      <c r="BL241" s="17" t="s">
        <v>134</v>
      </c>
      <c r="BM241" s="207" t="s">
        <v>344</v>
      </c>
    </row>
    <row r="242" spans="1:65" s="13" customFormat="1" ht="11.25">
      <c r="B242" s="208"/>
      <c r="C242" s="209"/>
      <c r="D242" s="210" t="s">
        <v>136</v>
      </c>
      <c r="E242" s="211" t="s">
        <v>1</v>
      </c>
      <c r="F242" s="212" t="s">
        <v>345</v>
      </c>
      <c r="G242" s="209"/>
      <c r="H242" s="213">
        <v>2250</v>
      </c>
      <c r="I242" s="214"/>
      <c r="J242" s="209"/>
      <c r="K242" s="209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136</v>
      </c>
      <c r="AU242" s="219" t="s">
        <v>89</v>
      </c>
      <c r="AV242" s="13" t="s">
        <v>89</v>
      </c>
      <c r="AW242" s="13" t="s">
        <v>32</v>
      </c>
      <c r="AX242" s="13" t="s">
        <v>79</v>
      </c>
      <c r="AY242" s="219" t="s">
        <v>128</v>
      </c>
    </row>
    <row r="243" spans="1:65" s="14" customFormat="1" ht="11.25">
      <c r="B243" s="220"/>
      <c r="C243" s="221"/>
      <c r="D243" s="210" t="s">
        <v>136</v>
      </c>
      <c r="E243" s="222" t="s">
        <v>1</v>
      </c>
      <c r="F243" s="223" t="s">
        <v>139</v>
      </c>
      <c r="G243" s="221"/>
      <c r="H243" s="224">
        <v>2250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136</v>
      </c>
      <c r="AU243" s="230" t="s">
        <v>89</v>
      </c>
      <c r="AV243" s="14" t="s">
        <v>134</v>
      </c>
      <c r="AW243" s="14" t="s">
        <v>32</v>
      </c>
      <c r="AX243" s="14" t="s">
        <v>87</v>
      </c>
      <c r="AY243" s="230" t="s">
        <v>128</v>
      </c>
    </row>
    <row r="244" spans="1:65" s="2" customFormat="1" ht="24">
      <c r="A244" s="35"/>
      <c r="B244" s="36"/>
      <c r="C244" s="196" t="s">
        <v>346</v>
      </c>
      <c r="D244" s="196" t="s">
        <v>130</v>
      </c>
      <c r="E244" s="197" t="s">
        <v>347</v>
      </c>
      <c r="F244" s="198" t="s">
        <v>348</v>
      </c>
      <c r="G244" s="199" t="s">
        <v>178</v>
      </c>
      <c r="H244" s="200">
        <v>2250</v>
      </c>
      <c r="I244" s="201"/>
      <c r="J244" s="202">
        <f>ROUND(I244*H244,2)</f>
        <v>0</v>
      </c>
      <c r="K244" s="198" t="s">
        <v>163</v>
      </c>
      <c r="L244" s="38"/>
      <c r="M244" s="203" t="s">
        <v>1</v>
      </c>
      <c r="N244" s="204" t="s">
        <v>44</v>
      </c>
      <c r="O244" s="72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7" t="s">
        <v>134</v>
      </c>
      <c r="AT244" s="207" t="s">
        <v>130</v>
      </c>
      <c r="AU244" s="207" t="s">
        <v>89</v>
      </c>
      <c r="AY244" s="17" t="s">
        <v>128</v>
      </c>
      <c r="BE244" s="113">
        <f>IF(N244="základní",J244,0)</f>
        <v>0</v>
      </c>
      <c r="BF244" s="113">
        <f>IF(N244="snížená",J244,0)</f>
        <v>0</v>
      </c>
      <c r="BG244" s="113">
        <f>IF(N244="zákl. přenesená",J244,0)</f>
        <v>0</v>
      </c>
      <c r="BH244" s="113">
        <f>IF(N244="sníž. přenesená",J244,0)</f>
        <v>0</v>
      </c>
      <c r="BI244" s="113">
        <f>IF(N244="nulová",J244,0)</f>
        <v>0</v>
      </c>
      <c r="BJ244" s="17" t="s">
        <v>87</v>
      </c>
      <c r="BK244" s="113">
        <f>ROUND(I244*H244,2)</f>
        <v>0</v>
      </c>
      <c r="BL244" s="17" t="s">
        <v>134</v>
      </c>
      <c r="BM244" s="207" t="s">
        <v>349</v>
      </c>
    </row>
    <row r="245" spans="1:65" s="13" customFormat="1" ht="11.25">
      <c r="B245" s="208"/>
      <c r="C245" s="209"/>
      <c r="D245" s="210" t="s">
        <v>136</v>
      </c>
      <c r="E245" s="211" t="s">
        <v>1</v>
      </c>
      <c r="F245" s="212" t="s">
        <v>350</v>
      </c>
      <c r="G245" s="209"/>
      <c r="H245" s="213">
        <v>2250</v>
      </c>
      <c r="I245" s="214"/>
      <c r="J245" s="209"/>
      <c r="K245" s="209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136</v>
      </c>
      <c r="AU245" s="219" t="s">
        <v>89</v>
      </c>
      <c r="AV245" s="13" t="s">
        <v>89</v>
      </c>
      <c r="AW245" s="13" t="s">
        <v>32</v>
      </c>
      <c r="AX245" s="13" t="s">
        <v>87</v>
      </c>
      <c r="AY245" s="219" t="s">
        <v>128</v>
      </c>
    </row>
    <row r="246" spans="1:65" s="14" customFormat="1" ht="11.25">
      <c r="B246" s="220"/>
      <c r="C246" s="221"/>
      <c r="D246" s="210" t="s">
        <v>136</v>
      </c>
      <c r="E246" s="222" t="s">
        <v>1</v>
      </c>
      <c r="F246" s="223" t="s">
        <v>139</v>
      </c>
      <c r="G246" s="221"/>
      <c r="H246" s="224">
        <v>2250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136</v>
      </c>
      <c r="AU246" s="230" t="s">
        <v>89</v>
      </c>
      <c r="AV246" s="14" t="s">
        <v>134</v>
      </c>
      <c r="AW246" s="14" t="s">
        <v>32</v>
      </c>
      <c r="AX246" s="14" t="s">
        <v>79</v>
      </c>
      <c r="AY246" s="230" t="s">
        <v>128</v>
      </c>
    </row>
    <row r="247" spans="1:65" s="15" customFormat="1" ht="11.25">
      <c r="B247" s="236"/>
      <c r="C247" s="237"/>
      <c r="D247" s="210" t="s">
        <v>136</v>
      </c>
      <c r="E247" s="238" t="s">
        <v>1</v>
      </c>
      <c r="F247" s="239" t="s">
        <v>351</v>
      </c>
      <c r="G247" s="237"/>
      <c r="H247" s="238" t="s">
        <v>1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136</v>
      </c>
      <c r="AU247" s="245" t="s">
        <v>89</v>
      </c>
      <c r="AV247" s="15" t="s">
        <v>87</v>
      </c>
      <c r="AW247" s="15" t="s">
        <v>32</v>
      </c>
      <c r="AX247" s="15" t="s">
        <v>79</v>
      </c>
      <c r="AY247" s="245" t="s">
        <v>128</v>
      </c>
    </row>
    <row r="248" spans="1:65" s="2" customFormat="1" ht="24">
      <c r="A248" s="35"/>
      <c r="B248" s="36"/>
      <c r="C248" s="196" t="s">
        <v>352</v>
      </c>
      <c r="D248" s="196" t="s">
        <v>130</v>
      </c>
      <c r="E248" s="197" t="s">
        <v>353</v>
      </c>
      <c r="F248" s="198" t="s">
        <v>354</v>
      </c>
      <c r="G248" s="199" t="s">
        <v>178</v>
      </c>
      <c r="H248" s="200">
        <v>340</v>
      </c>
      <c r="I248" s="201"/>
      <c r="J248" s="202">
        <f>ROUND(I248*H248,2)</f>
        <v>0</v>
      </c>
      <c r="K248" s="198" t="s">
        <v>163</v>
      </c>
      <c r="L248" s="38"/>
      <c r="M248" s="203" t="s">
        <v>1</v>
      </c>
      <c r="N248" s="204" t="s">
        <v>44</v>
      </c>
      <c r="O248" s="72"/>
      <c r="P248" s="205">
        <f>O248*H248</f>
        <v>0</v>
      </c>
      <c r="Q248" s="205">
        <v>5.0000000000000002E-5</v>
      </c>
      <c r="R248" s="205">
        <f>Q248*H248</f>
        <v>1.7000000000000001E-2</v>
      </c>
      <c r="S248" s="205">
        <v>0</v>
      </c>
      <c r="T248" s="206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7" t="s">
        <v>134</v>
      </c>
      <c r="AT248" s="207" t="s">
        <v>130</v>
      </c>
      <c r="AU248" s="207" t="s">
        <v>89</v>
      </c>
      <c r="AY248" s="17" t="s">
        <v>128</v>
      </c>
      <c r="BE248" s="113">
        <f>IF(N248="základní",J248,0)</f>
        <v>0</v>
      </c>
      <c r="BF248" s="113">
        <f>IF(N248="snížená",J248,0)</f>
        <v>0</v>
      </c>
      <c r="BG248" s="113">
        <f>IF(N248="zákl. přenesená",J248,0)</f>
        <v>0</v>
      </c>
      <c r="BH248" s="113">
        <f>IF(N248="sníž. přenesená",J248,0)</f>
        <v>0</v>
      </c>
      <c r="BI248" s="113">
        <f>IF(N248="nulová",J248,0)</f>
        <v>0</v>
      </c>
      <c r="BJ248" s="17" t="s">
        <v>87</v>
      </c>
      <c r="BK248" s="113">
        <f>ROUND(I248*H248,2)</f>
        <v>0</v>
      </c>
      <c r="BL248" s="17" t="s">
        <v>134</v>
      </c>
      <c r="BM248" s="207" t="s">
        <v>355</v>
      </c>
    </row>
    <row r="249" spans="1:65" s="13" customFormat="1" ht="11.25">
      <c r="B249" s="208"/>
      <c r="C249" s="209"/>
      <c r="D249" s="210" t="s">
        <v>136</v>
      </c>
      <c r="E249" s="211" t="s">
        <v>1</v>
      </c>
      <c r="F249" s="212" t="s">
        <v>356</v>
      </c>
      <c r="G249" s="209"/>
      <c r="H249" s="213">
        <v>340</v>
      </c>
      <c r="I249" s="214"/>
      <c r="J249" s="209"/>
      <c r="K249" s="209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136</v>
      </c>
      <c r="AU249" s="219" t="s">
        <v>89</v>
      </c>
      <c r="AV249" s="13" t="s">
        <v>89</v>
      </c>
      <c r="AW249" s="13" t="s">
        <v>32</v>
      </c>
      <c r="AX249" s="13" t="s">
        <v>79</v>
      </c>
      <c r="AY249" s="219" t="s">
        <v>128</v>
      </c>
    </row>
    <row r="250" spans="1:65" s="14" customFormat="1" ht="11.25">
      <c r="B250" s="220"/>
      <c r="C250" s="221"/>
      <c r="D250" s="210" t="s">
        <v>136</v>
      </c>
      <c r="E250" s="222" t="s">
        <v>1</v>
      </c>
      <c r="F250" s="223" t="s">
        <v>139</v>
      </c>
      <c r="G250" s="221"/>
      <c r="H250" s="224">
        <v>340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136</v>
      </c>
      <c r="AU250" s="230" t="s">
        <v>89</v>
      </c>
      <c r="AV250" s="14" t="s">
        <v>134</v>
      </c>
      <c r="AW250" s="14" t="s">
        <v>32</v>
      </c>
      <c r="AX250" s="14" t="s">
        <v>87</v>
      </c>
      <c r="AY250" s="230" t="s">
        <v>128</v>
      </c>
    </row>
    <row r="251" spans="1:65" s="2" customFormat="1" ht="24">
      <c r="A251" s="35"/>
      <c r="B251" s="36"/>
      <c r="C251" s="196" t="s">
        <v>357</v>
      </c>
      <c r="D251" s="196" t="s">
        <v>130</v>
      </c>
      <c r="E251" s="197" t="s">
        <v>358</v>
      </c>
      <c r="F251" s="198" t="s">
        <v>359</v>
      </c>
      <c r="G251" s="199" t="s">
        <v>150</v>
      </c>
      <c r="H251" s="200">
        <v>700</v>
      </c>
      <c r="I251" s="201"/>
      <c r="J251" s="202">
        <f>ROUND(I251*H251,2)</f>
        <v>0</v>
      </c>
      <c r="K251" s="198" t="s">
        <v>163</v>
      </c>
      <c r="L251" s="38"/>
      <c r="M251" s="203" t="s">
        <v>1</v>
      </c>
      <c r="N251" s="204" t="s">
        <v>44</v>
      </c>
      <c r="O251" s="72"/>
      <c r="P251" s="205">
        <f>O251*H251</f>
        <v>0</v>
      </c>
      <c r="Q251" s="205">
        <v>0</v>
      </c>
      <c r="R251" s="205">
        <f>Q251*H251</f>
        <v>0</v>
      </c>
      <c r="S251" s="205">
        <v>0</v>
      </c>
      <c r="T251" s="20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7" t="s">
        <v>134</v>
      </c>
      <c r="AT251" s="207" t="s">
        <v>130</v>
      </c>
      <c r="AU251" s="207" t="s">
        <v>89</v>
      </c>
      <c r="AY251" s="17" t="s">
        <v>128</v>
      </c>
      <c r="BE251" s="113">
        <f>IF(N251="základní",J251,0)</f>
        <v>0</v>
      </c>
      <c r="BF251" s="113">
        <f>IF(N251="snížená",J251,0)</f>
        <v>0</v>
      </c>
      <c r="BG251" s="113">
        <f>IF(N251="zákl. přenesená",J251,0)</f>
        <v>0</v>
      </c>
      <c r="BH251" s="113">
        <f>IF(N251="sníž. přenesená",J251,0)</f>
        <v>0</v>
      </c>
      <c r="BI251" s="113">
        <f>IF(N251="nulová",J251,0)</f>
        <v>0</v>
      </c>
      <c r="BJ251" s="17" t="s">
        <v>87</v>
      </c>
      <c r="BK251" s="113">
        <f>ROUND(I251*H251,2)</f>
        <v>0</v>
      </c>
      <c r="BL251" s="17" t="s">
        <v>134</v>
      </c>
      <c r="BM251" s="207" t="s">
        <v>360</v>
      </c>
    </row>
    <row r="252" spans="1:65" s="13" customFormat="1" ht="11.25">
      <c r="B252" s="208"/>
      <c r="C252" s="209"/>
      <c r="D252" s="210" t="s">
        <v>136</v>
      </c>
      <c r="E252" s="211" t="s">
        <v>1</v>
      </c>
      <c r="F252" s="212" t="s">
        <v>361</v>
      </c>
      <c r="G252" s="209"/>
      <c r="H252" s="213">
        <v>700</v>
      </c>
      <c r="I252" s="214"/>
      <c r="J252" s="209"/>
      <c r="K252" s="209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136</v>
      </c>
      <c r="AU252" s="219" t="s">
        <v>89</v>
      </c>
      <c r="AV252" s="13" t="s">
        <v>89</v>
      </c>
      <c r="AW252" s="13" t="s">
        <v>32</v>
      </c>
      <c r="AX252" s="13" t="s">
        <v>79</v>
      </c>
      <c r="AY252" s="219" t="s">
        <v>128</v>
      </c>
    </row>
    <row r="253" spans="1:65" s="14" customFormat="1" ht="11.25">
      <c r="B253" s="220"/>
      <c r="C253" s="221"/>
      <c r="D253" s="210" t="s">
        <v>136</v>
      </c>
      <c r="E253" s="222" t="s">
        <v>1</v>
      </c>
      <c r="F253" s="223" t="s">
        <v>139</v>
      </c>
      <c r="G253" s="221"/>
      <c r="H253" s="224">
        <v>700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136</v>
      </c>
      <c r="AU253" s="230" t="s">
        <v>89</v>
      </c>
      <c r="AV253" s="14" t="s">
        <v>134</v>
      </c>
      <c r="AW253" s="14" t="s">
        <v>32</v>
      </c>
      <c r="AX253" s="14" t="s">
        <v>87</v>
      </c>
      <c r="AY253" s="230" t="s">
        <v>128</v>
      </c>
    </row>
    <row r="254" spans="1:65" s="2" customFormat="1" ht="24">
      <c r="A254" s="35"/>
      <c r="B254" s="36"/>
      <c r="C254" s="196" t="s">
        <v>362</v>
      </c>
      <c r="D254" s="196" t="s">
        <v>130</v>
      </c>
      <c r="E254" s="197" t="s">
        <v>363</v>
      </c>
      <c r="F254" s="198" t="s">
        <v>364</v>
      </c>
      <c r="G254" s="199" t="s">
        <v>133</v>
      </c>
      <c r="H254" s="200">
        <v>67.5</v>
      </c>
      <c r="I254" s="201"/>
      <c r="J254" s="202">
        <f>ROUND(I254*H254,2)</f>
        <v>0</v>
      </c>
      <c r="K254" s="198" t="s">
        <v>163</v>
      </c>
      <c r="L254" s="38"/>
      <c r="M254" s="203" t="s">
        <v>1</v>
      </c>
      <c r="N254" s="204" t="s">
        <v>44</v>
      </c>
      <c r="O254" s="72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7" t="s">
        <v>134</v>
      </c>
      <c r="AT254" s="207" t="s">
        <v>130</v>
      </c>
      <c r="AU254" s="207" t="s">
        <v>89</v>
      </c>
      <c r="AY254" s="17" t="s">
        <v>128</v>
      </c>
      <c r="BE254" s="113">
        <f>IF(N254="základní",J254,0)</f>
        <v>0</v>
      </c>
      <c r="BF254" s="113">
        <f>IF(N254="snížená",J254,0)</f>
        <v>0</v>
      </c>
      <c r="BG254" s="113">
        <f>IF(N254="zákl. přenesená",J254,0)</f>
        <v>0</v>
      </c>
      <c r="BH254" s="113">
        <f>IF(N254="sníž. přenesená",J254,0)</f>
        <v>0</v>
      </c>
      <c r="BI254" s="113">
        <f>IF(N254="nulová",J254,0)</f>
        <v>0</v>
      </c>
      <c r="BJ254" s="17" t="s">
        <v>87</v>
      </c>
      <c r="BK254" s="113">
        <f>ROUND(I254*H254,2)</f>
        <v>0</v>
      </c>
      <c r="BL254" s="17" t="s">
        <v>134</v>
      </c>
      <c r="BM254" s="207" t="s">
        <v>365</v>
      </c>
    </row>
    <row r="255" spans="1:65" s="13" customFormat="1" ht="11.25">
      <c r="B255" s="208"/>
      <c r="C255" s="209"/>
      <c r="D255" s="210" t="s">
        <v>136</v>
      </c>
      <c r="E255" s="211" t="s">
        <v>1</v>
      </c>
      <c r="F255" s="212" t="s">
        <v>366</v>
      </c>
      <c r="G255" s="209"/>
      <c r="H255" s="213">
        <v>67.5</v>
      </c>
      <c r="I255" s="214"/>
      <c r="J255" s="209"/>
      <c r="K255" s="209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136</v>
      </c>
      <c r="AU255" s="219" t="s">
        <v>89</v>
      </c>
      <c r="AV255" s="13" t="s">
        <v>89</v>
      </c>
      <c r="AW255" s="13" t="s">
        <v>32</v>
      </c>
      <c r="AX255" s="13" t="s">
        <v>79</v>
      </c>
      <c r="AY255" s="219" t="s">
        <v>128</v>
      </c>
    </row>
    <row r="256" spans="1:65" s="14" customFormat="1" ht="11.25">
      <c r="B256" s="220"/>
      <c r="C256" s="221"/>
      <c r="D256" s="210" t="s">
        <v>136</v>
      </c>
      <c r="E256" s="222" t="s">
        <v>1</v>
      </c>
      <c r="F256" s="223" t="s">
        <v>139</v>
      </c>
      <c r="G256" s="221"/>
      <c r="H256" s="224">
        <v>67.5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136</v>
      </c>
      <c r="AU256" s="230" t="s">
        <v>89</v>
      </c>
      <c r="AV256" s="14" t="s">
        <v>134</v>
      </c>
      <c r="AW256" s="14" t="s">
        <v>32</v>
      </c>
      <c r="AX256" s="14" t="s">
        <v>87</v>
      </c>
      <c r="AY256" s="230" t="s">
        <v>128</v>
      </c>
    </row>
    <row r="257" spans="1:65" s="2" customFormat="1" ht="21.75" customHeight="1">
      <c r="A257" s="35"/>
      <c r="B257" s="36"/>
      <c r="C257" s="196" t="s">
        <v>367</v>
      </c>
      <c r="D257" s="196" t="s">
        <v>130</v>
      </c>
      <c r="E257" s="197" t="s">
        <v>368</v>
      </c>
      <c r="F257" s="198" t="s">
        <v>369</v>
      </c>
      <c r="G257" s="199" t="s">
        <v>133</v>
      </c>
      <c r="H257" s="200">
        <v>67.5</v>
      </c>
      <c r="I257" s="201"/>
      <c r="J257" s="202">
        <f>ROUND(I257*H257,2)</f>
        <v>0</v>
      </c>
      <c r="K257" s="198" t="s">
        <v>163</v>
      </c>
      <c r="L257" s="38"/>
      <c r="M257" s="203" t="s">
        <v>1</v>
      </c>
      <c r="N257" s="204" t="s">
        <v>44</v>
      </c>
      <c r="O257" s="72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7" t="s">
        <v>134</v>
      </c>
      <c r="AT257" s="207" t="s">
        <v>130</v>
      </c>
      <c r="AU257" s="207" t="s">
        <v>89</v>
      </c>
      <c r="AY257" s="17" t="s">
        <v>128</v>
      </c>
      <c r="BE257" s="113">
        <f>IF(N257="základní",J257,0)</f>
        <v>0</v>
      </c>
      <c r="BF257" s="113">
        <f>IF(N257="snížená",J257,0)</f>
        <v>0</v>
      </c>
      <c r="BG257" s="113">
        <f>IF(N257="zákl. přenesená",J257,0)</f>
        <v>0</v>
      </c>
      <c r="BH257" s="113">
        <f>IF(N257="sníž. přenesená",J257,0)</f>
        <v>0</v>
      </c>
      <c r="BI257" s="113">
        <f>IF(N257="nulová",J257,0)</f>
        <v>0</v>
      </c>
      <c r="BJ257" s="17" t="s">
        <v>87</v>
      </c>
      <c r="BK257" s="113">
        <f>ROUND(I257*H257,2)</f>
        <v>0</v>
      </c>
      <c r="BL257" s="17" t="s">
        <v>134</v>
      </c>
      <c r="BM257" s="207" t="s">
        <v>370</v>
      </c>
    </row>
    <row r="258" spans="1:65" s="13" customFormat="1" ht="11.25">
      <c r="B258" s="208"/>
      <c r="C258" s="209"/>
      <c r="D258" s="210" t="s">
        <v>136</v>
      </c>
      <c r="E258" s="211" t="s">
        <v>1</v>
      </c>
      <c r="F258" s="212" t="s">
        <v>366</v>
      </c>
      <c r="G258" s="209"/>
      <c r="H258" s="213">
        <v>67.5</v>
      </c>
      <c r="I258" s="214"/>
      <c r="J258" s="209"/>
      <c r="K258" s="209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136</v>
      </c>
      <c r="AU258" s="219" t="s">
        <v>89</v>
      </c>
      <c r="AV258" s="13" t="s">
        <v>89</v>
      </c>
      <c r="AW258" s="13" t="s">
        <v>32</v>
      </c>
      <c r="AX258" s="13" t="s">
        <v>79</v>
      </c>
      <c r="AY258" s="219" t="s">
        <v>128</v>
      </c>
    </row>
    <row r="259" spans="1:65" s="14" customFormat="1" ht="11.25">
      <c r="B259" s="220"/>
      <c r="C259" s="221"/>
      <c r="D259" s="210" t="s">
        <v>136</v>
      </c>
      <c r="E259" s="222" t="s">
        <v>1</v>
      </c>
      <c r="F259" s="223" t="s">
        <v>139</v>
      </c>
      <c r="G259" s="221"/>
      <c r="H259" s="224">
        <v>67.5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136</v>
      </c>
      <c r="AU259" s="230" t="s">
        <v>89</v>
      </c>
      <c r="AV259" s="14" t="s">
        <v>134</v>
      </c>
      <c r="AW259" s="14" t="s">
        <v>32</v>
      </c>
      <c r="AX259" s="14" t="s">
        <v>87</v>
      </c>
      <c r="AY259" s="230" t="s">
        <v>128</v>
      </c>
    </row>
    <row r="260" spans="1:65" s="2" customFormat="1" ht="16.5" customHeight="1">
      <c r="A260" s="35"/>
      <c r="B260" s="36"/>
      <c r="C260" s="196" t="s">
        <v>371</v>
      </c>
      <c r="D260" s="196" t="s">
        <v>130</v>
      </c>
      <c r="E260" s="197" t="s">
        <v>372</v>
      </c>
      <c r="F260" s="198" t="s">
        <v>373</v>
      </c>
      <c r="G260" s="199" t="s">
        <v>374</v>
      </c>
      <c r="H260" s="200">
        <v>666</v>
      </c>
      <c r="I260" s="201"/>
      <c r="J260" s="202">
        <f>ROUND(I260*H260,2)</f>
        <v>0</v>
      </c>
      <c r="K260" s="198" t="s">
        <v>1</v>
      </c>
      <c r="L260" s="38"/>
      <c r="M260" s="203" t="s">
        <v>1</v>
      </c>
      <c r="N260" s="204" t="s">
        <v>44</v>
      </c>
      <c r="O260" s="72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7" t="s">
        <v>134</v>
      </c>
      <c r="AT260" s="207" t="s">
        <v>130</v>
      </c>
      <c r="AU260" s="207" t="s">
        <v>89</v>
      </c>
      <c r="AY260" s="17" t="s">
        <v>128</v>
      </c>
      <c r="BE260" s="113">
        <f>IF(N260="základní",J260,0)</f>
        <v>0</v>
      </c>
      <c r="BF260" s="113">
        <f>IF(N260="snížená",J260,0)</f>
        <v>0</v>
      </c>
      <c r="BG260" s="113">
        <f>IF(N260="zákl. přenesená",J260,0)</f>
        <v>0</v>
      </c>
      <c r="BH260" s="113">
        <f>IF(N260="sníž. přenesená",J260,0)</f>
        <v>0</v>
      </c>
      <c r="BI260" s="113">
        <f>IF(N260="nulová",J260,0)</f>
        <v>0</v>
      </c>
      <c r="BJ260" s="17" t="s">
        <v>87</v>
      </c>
      <c r="BK260" s="113">
        <f>ROUND(I260*H260,2)</f>
        <v>0</v>
      </c>
      <c r="BL260" s="17" t="s">
        <v>134</v>
      </c>
      <c r="BM260" s="207" t="s">
        <v>375</v>
      </c>
    </row>
    <row r="261" spans="1:65" s="15" customFormat="1" ht="11.25">
      <c r="B261" s="236"/>
      <c r="C261" s="237"/>
      <c r="D261" s="210" t="s">
        <v>136</v>
      </c>
      <c r="E261" s="238" t="s">
        <v>1</v>
      </c>
      <c r="F261" s="239" t="s">
        <v>376</v>
      </c>
      <c r="G261" s="237"/>
      <c r="H261" s="238" t="s">
        <v>1</v>
      </c>
      <c r="I261" s="240"/>
      <c r="J261" s="237"/>
      <c r="K261" s="237"/>
      <c r="L261" s="241"/>
      <c r="M261" s="242"/>
      <c r="N261" s="243"/>
      <c r="O261" s="243"/>
      <c r="P261" s="243"/>
      <c r="Q261" s="243"/>
      <c r="R261" s="243"/>
      <c r="S261" s="243"/>
      <c r="T261" s="244"/>
      <c r="AT261" s="245" t="s">
        <v>136</v>
      </c>
      <c r="AU261" s="245" t="s">
        <v>89</v>
      </c>
      <c r="AV261" s="15" t="s">
        <v>87</v>
      </c>
      <c r="AW261" s="15" t="s">
        <v>32</v>
      </c>
      <c r="AX261" s="15" t="s">
        <v>79</v>
      </c>
      <c r="AY261" s="245" t="s">
        <v>128</v>
      </c>
    </row>
    <row r="262" spans="1:65" s="15" customFormat="1" ht="11.25">
      <c r="B262" s="236"/>
      <c r="C262" s="237"/>
      <c r="D262" s="210" t="s">
        <v>136</v>
      </c>
      <c r="E262" s="238" t="s">
        <v>1</v>
      </c>
      <c r="F262" s="239" t="s">
        <v>377</v>
      </c>
      <c r="G262" s="237"/>
      <c r="H262" s="238" t="s">
        <v>1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136</v>
      </c>
      <c r="AU262" s="245" t="s">
        <v>89</v>
      </c>
      <c r="AV262" s="15" t="s">
        <v>87</v>
      </c>
      <c r="AW262" s="15" t="s">
        <v>32</v>
      </c>
      <c r="AX262" s="15" t="s">
        <v>79</v>
      </c>
      <c r="AY262" s="245" t="s">
        <v>128</v>
      </c>
    </row>
    <row r="263" spans="1:65" s="13" customFormat="1" ht="22.5">
      <c r="B263" s="208"/>
      <c r="C263" s="209"/>
      <c r="D263" s="210" t="s">
        <v>136</v>
      </c>
      <c r="E263" s="211" t="s">
        <v>1</v>
      </c>
      <c r="F263" s="212" t="s">
        <v>378</v>
      </c>
      <c r="G263" s="209"/>
      <c r="H263" s="213">
        <v>666</v>
      </c>
      <c r="I263" s="214"/>
      <c r="J263" s="209"/>
      <c r="K263" s="209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136</v>
      </c>
      <c r="AU263" s="219" t="s">
        <v>89</v>
      </c>
      <c r="AV263" s="13" t="s">
        <v>89</v>
      </c>
      <c r="AW263" s="13" t="s">
        <v>32</v>
      </c>
      <c r="AX263" s="13" t="s">
        <v>79</v>
      </c>
      <c r="AY263" s="219" t="s">
        <v>128</v>
      </c>
    </row>
    <row r="264" spans="1:65" s="14" customFormat="1" ht="11.25">
      <c r="B264" s="220"/>
      <c r="C264" s="221"/>
      <c r="D264" s="210" t="s">
        <v>136</v>
      </c>
      <c r="E264" s="222" t="s">
        <v>1</v>
      </c>
      <c r="F264" s="223" t="s">
        <v>139</v>
      </c>
      <c r="G264" s="221"/>
      <c r="H264" s="224">
        <v>666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136</v>
      </c>
      <c r="AU264" s="230" t="s">
        <v>89</v>
      </c>
      <c r="AV264" s="14" t="s">
        <v>134</v>
      </c>
      <c r="AW264" s="14" t="s">
        <v>32</v>
      </c>
      <c r="AX264" s="14" t="s">
        <v>87</v>
      </c>
      <c r="AY264" s="230" t="s">
        <v>128</v>
      </c>
    </row>
    <row r="265" spans="1:65" s="2" customFormat="1" ht="16.5" customHeight="1">
      <c r="A265" s="35"/>
      <c r="B265" s="36"/>
      <c r="C265" s="246" t="s">
        <v>379</v>
      </c>
      <c r="D265" s="246" t="s">
        <v>225</v>
      </c>
      <c r="E265" s="247" t="s">
        <v>380</v>
      </c>
      <c r="F265" s="248" t="s">
        <v>381</v>
      </c>
      <c r="G265" s="249" t="s">
        <v>382</v>
      </c>
      <c r="H265" s="250">
        <v>1.4419999999999999</v>
      </c>
      <c r="I265" s="251"/>
      <c r="J265" s="252">
        <f>ROUND(I265*H265,2)</f>
        <v>0</v>
      </c>
      <c r="K265" s="248" t="s">
        <v>163</v>
      </c>
      <c r="L265" s="253"/>
      <c r="M265" s="254" t="s">
        <v>1</v>
      </c>
      <c r="N265" s="255" t="s">
        <v>44</v>
      </c>
      <c r="O265" s="72"/>
      <c r="P265" s="205">
        <f>O265*H265</f>
        <v>0</v>
      </c>
      <c r="Q265" s="205">
        <v>1E-3</v>
      </c>
      <c r="R265" s="205">
        <f>Q265*H265</f>
        <v>1.4419999999999999E-3</v>
      </c>
      <c r="S265" s="205">
        <v>0</v>
      </c>
      <c r="T265" s="20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7" t="s">
        <v>210</v>
      </c>
      <c r="AT265" s="207" t="s">
        <v>225</v>
      </c>
      <c r="AU265" s="207" t="s">
        <v>89</v>
      </c>
      <c r="AY265" s="17" t="s">
        <v>128</v>
      </c>
      <c r="BE265" s="113">
        <f>IF(N265="základní",J265,0)</f>
        <v>0</v>
      </c>
      <c r="BF265" s="113">
        <f>IF(N265="snížená",J265,0)</f>
        <v>0</v>
      </c>
      <c r="BG265" s="113">
        <f>IF(N265="zákl. přenesená",J265,0)</f>
        <v>0</v>
      </c>
      <c r="BH265" s="113">
        <f>IF(N265="sníž. přenesená",J265,0)</f>
        <v>0</v>
      </c>
      <c r="BI265" s="113">
        <f>IF(N265="nulová",J265,0)</f>
        <v>0</v>
      </c>
      <c r="BJ265" s="17" t="s">
        <v>87</v>
      </c>
      <c r="BK265" s="113">
        <f>ROUND(I265*H265,2)</f>
        <v>0</v>
      </c>
      <c r="BL265" s="17" t="s">
        <v>134</v>
      </c>
      <c r="BM265" s="207" t="s">
        <v>383</v>
      </c>
    </row>
    <row r="266" spans="1:65" s="13" customFormat="1" ht="11.25">
      <c r="B266" s="208"/>
      <c r="C266" s="209"/>
      <c r="D266" s="210" t="s">
        <v>136</v>
      </c>
      <c r="E266" s="211" t="s">
        <v>1</v>
      </c>
      <c r="F266" s="212" t="s">
        <v>384</v>
      </c>
      <c r="G266" s="209"/>
      <c r="H266" s="213">
        <v>1.4419999999999999</v>
      </c>
      <c r="I266" s="214"/>
      <c r="J266" s="209"/>
      <c r="K266" s="209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136</v>
      </c>
      <c r="AU266" s="219" t="s">
        <v>89</v>
      </c>
      <c r="AV266" s="13" t="s">
        <v>89</v>
      </c>
      <c r="AW266" s="13" t="s">
        <v>32</v>
      </c>
      <c r="AX266" s="13" t="s">
        <v>79</v>
      </c>
      <c r="AY266" s="219" t="s">
        <v>128</v>
      </c>
    </row>
    <row r="267" spans="1:65" s="14" customFormat="1" ht="11.25">
      <c r="B267" s="220"/>
      <c r="C267" s="221"/>
      <c r="D267" s="210" t="s">
        <v>136</v>
      </c>
      <c r="E267" s="222" t="s">
        <v>1</v>
      </c>
      <c r="F267" s="223" t="s">
        <v>139</v>
      </c>
      <c r="G267" s="221"/>
      <c r="H267" s="224">
        <v>1.4419999999999999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136</v>
      </c>
      <c r="AU267" s="230" t="s">
        <v>89</v>
      </c>
      <c r="AV267" s="14" t="s">
        <v>134</v>
      </c>
      <c r="AW267" s="14" t="s">
        <v>32</v>
      </c>
      <c r="AX267" s="14" t="s">
        <v>87</v>
      </c>
      <c r="AY267" s="230" t="s">
        <v>128</v>
      </c>
    </row>
    <row r="268" spans="1:65" s="2" customFormat="1" ht="16.5" customHeight="1">
      <c r="A268" s="35"/>
      <c r="B268" s="36"/>
      <c r="C268" s="246" t="s">
        <v>385</v>
      </c>
      <c r="D268" s="246" t="s">
        <v>225</v>
      </c>
      <c r="E268" s="247" t="s">
        <v>255</v>
      </c>
      <c r="F268" s="248" t="s">
        <v>256</v>
      </c>
      <c r="G268" s="249" t="s">
        <v>133</v>
      </c>
      <c r="H268" s="250">
        <v>67.5</v>
      </c>
      <c r="I268" s="251"/>
      <c r="J268" s="252">
        <f>ROUND(I268*H268,2)</f>
        <v>0</v>
      </c>
      <c r="K268" s="248" t="s">
        <v>1</v>
      </c>
      <c r="L268" s="253"/>
      <c r="M268" s="254" t="s">
        <v>1</v>
      </c>
      <c r="N268" s="255" t="s">
        <v>44</v>
      </c>
      <c r="O268" s="72"/>
      <c r="P268" s="205">
        <f>O268*H268</f>
        <v>0</v>
      </c>
      <c r="Q268" s="205">
        <v>0</v>
      </c>
      <c r="R268" s="205">
        <f>Q268*H268</f>
        <v>0</v>
      </c>
      <c r="S268" s="205">
        <v>0</v>
      </c>
      <c r="T268" s="206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7" t="s">
        <v>210</v>
      </c>
      <c r="AT268" s="207" t="s">
        <v>225</v>
      </c>
      <c r="AU268" s="207" t="s">
        <v>89</v>
      </c>
      <c r="AY268" s="17" t="s">
        <v>128</v>
      </c>
      <c r="BE268" s="113">
        <f>IF(N268="základní",J268,0)</f>
        <v>0</v>
      </c>
      <c r="BF268" s="113">
        <f>IF(N268="snížená",J268,0)</f>
        <v>0</v>
      </c>
      <c r="BG268" s="113">
        <f>IF(N268="zákl. přenesená",J268,0)</f>
        <v>0</v>
      </c>
      <c r="BH268" s="113">
        <f>IF(N268="sníž. přenesená",J268,0)</f>
        <v>0</v>
      </c>
      <c r="BI268" s="113">
        <f>IF(N268="nulová",J268,0)</f>
        <v>0</v>
      </c>
      <c r="BJ268" s="17" t="s">
        <v>87</v>
      </c>
      <c r="BK268" s="113">
        <f>ROUND(I268*H268,2)</f>
        <v>0</v>
      </c>
      <c r="BL268" s="17" t="s">
        <v>134</v>
      </c>
      <c r="BM268" s="207" t="s">
        <v>386</v>
      </c>
    </row>
    <row r="269" spans="1:65" s="13" customFormat="1" ht="11.25">
      <c r="B269" s="208"/>
      <c r="C269" s="209"/>
      <c r="D269" s="210" t="s">
        <v>136</v>
      </c>
      <c r="E269" s="211" t="s">
        <v>1</v>
      </c>
      <c r="F269" s="212" t="s">
        <v>366</v>
      </c>
      <c r="G269" s="209"/>
      <c r="H269" s="213">
        <v>67.5</v>
      </c>
      <c r="I269" s="214"/>
      <c r="J269" s="209"/>
      <c r="K269" s="209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136</v>
      </c>
      <c r="AU269" s="219" t="s">
        <v>89</v>
      </c>
      <c r="AV269" s="13" t="s">
        <v>89</v>
      </c>
      <c r="AW269" s="13" t="s">
        <v>32</v>
      </c>
      <c r="AX269" s="13" t="s">
        <v>79</v>
      </c>
      <c r="AY269" s="219" t="s">
        <v>128</v>
      </c>
    </row>
    <row r="270" spans="1:65" s="14" customFormat="1" ht="11.25">
      <c r="B270" s="220"/>
      <c r="C270" s="221"/>
      <c r="D270" s="210" t="s">
        <v>136</v>
      </c>
      <c r="E270" s="222" t="s">
        <v>1</v>
      </c>
      <c r="F270" s="223" t="s">
        <v>139</v>
      </c>
      <c r="G270" s="221"/>
      <c r="H270" s="224">
        <v>67.5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136</v>
      </c>
      <c r="AU270" s="230" t="s">
        <v>89</v>
      </c>
      <c r="AV270" s="14" t="s">
        <v>134</v>
      </c>
      <c r="AW270" s="14" t="s">
        <v>32</v>
      </c>
      <c r="AX270" s="14" t="s">
        <v>87</v>
      </c>
      <c r="AY270" s="230" t="s">
        <v>128</v>
      </c>
    </row>
    <row r="271" spans="1:65" s="2" customFormat="1" ht="16.5" customHeight="1">
      <c r="A271" s="35"/>
      <c r="B271" s="36"/>
      <c r="C271" s="246" t="s">
        <v>387</v>
      </c>
      <c r="D271" s="246" t="s">
        <v>225</v>
      </c>
      <c r="E271" s="247" t="s">
        <v>388</v>
      </c>
      <c r="F271" s="248" t="s">
        <v>389</v>
      </c>
      <c r="G271" s="249" t="s">
        <v>133</v>
      </c>
      <c r="H271" s="250">
        <v>50.47</v>
      </c>
      <c r="I271" s="251"/>
      <c r="J271" s="252">
        <f>ROUND(I271*H271,2)</f>
        <v>0</v>
      </c>
      <c r="K271" s="248" t="s">
        <v>1</v>
      </c>
      <c r="L271" s="253"/>
      <c r="M271" s="254" t="s">
        <v>1</v>
      </c>
      <c r="N271" s="255" t="s">
        <v>44</v>
      </c>
      <c r="O271" s="72"/>
      <c r="P271" s="205">
        <f>O271*H271</f>
        <v>0</v>
      </c>
      <c r="Q271" s="205">
        <v>0.2</v>
      </c>
      <c r="R271" s="205">
        <f>Q271*H271</f>
        <v>10.094000000000001</v>
      </c>
      <c r="S271" s="205">
        <v>0</v>
      </c>
      <c r="T271" s="206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7" t="s">
        <v>210</v>
      </c>
      <c r="AT271" s="207" t="s">
        <v>225</v>
      </c>
      <c r="AU271" s="207" t="s">
        <v>89</v>
      </c>
      <c r="AY271" s="17" t="s">
        <v>128</v>
      </c>
      <c r="BE271" s="113">
        <f>IF(N271="základní",J271,0)</f>
        <v>0</v>
      </c>
      <c r="BF271" s="113">
        <f>IF(N271="snížená",J271,0)</f>
        <v>0</v>
      </c>
      <c r="BG271" s="113">
        <f>IF(N271="zákl. přenesená",J271,0)</f>
        <v>0</v>
      </c>
      <c r="BH271" s="113">
        <f>IF(N271="sníž. přenesená",J271,0)</f>
        <v>0</v>
      </c>
      <c r="BI271" s="113">
        <f>IF(N271="nulová",J271,0)</f>
        <v>0</v>
      </c>
      <c r="BJ271" s="17" t="s">
        <v>87</v>
      </c>
      <c r="BK271" s="113">
        <f>ROUND(I271*H271,2)</f>
        <v>0</v>
      </c>
      <c r="BL271" s="17" t="s">
        <v>134</v>
      </c>
      <c r="BM271" s="207" t="s">
        <v>390</v>
      </c>
    </row>
    <row r="272" spans="1:65" s="13" customFormat="1" ht="11.25">
      <c r="B272" s="208"/>
      <c r="C272" s="209"/>
      <c r="D272" s="210" t="s">
        <v>136</v>
      </c>
      <c r="E272" s="211" t="s">
        <v>1</v>
      </c>
      <c r="F272" s="212" t="s">
        <v>391</v>
      </c>
      <c r="G272" s="209"/>
      <c r="H272" s="213">
        <v>50.47</v>
      </c>
      <c r="I272" s="214"/>
      <c r="J272" s="209"/>
      <c r="K272" s="209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136</v>
      </c>
      <c r="AU272" s="219" t="s">
        <v>89</v>
      </c>
      <c r="AV272" s="13" t="s">
        <v>89</v>
      </c>
      <c r="AW272" s="13" t="s">
        <v>32</v>
      </c>
      <c r="AX272" s="13" t="s">
        <v>79</v>
      </c>
      <c r="AY272" s="219" t="s">
        <v>128</v>
      </c>
    </row>
    <row r="273" spans="1:65" s="14" customFormat="1" ht="11.25">
      <c r="B273" s="220"/>
      <c r="C273" s="221"/>
      <c r="D273" s="210" t="s">
        <v>136</v>
      </c>
      <c r="E273" s="222" t="s">
        <v>1</v>
      </c>
      <c r="F273" s="223" t="s">
        <v>139</v>
      </c>
      <c r="G273" s="221"/>
      <c r="H273" s="224">
        <v>50.47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136</v>
      </c>
      <c r="AU273" s="230" t="s">
        <v>89</v>
      </c>
      <c r="AV273" s="14" t="s">
        <v>134</v>
      </c>
      <c r="AW273" s="14" t="s">
        <v>32</v>
      </c>
      <c r="AX273" s="14" t="s">
        <v>87</v>
      </c>
      <c r="AY273" s="230" t="s">
        <v>128</v>
      </c>
    </row>
    <row r="274" spans="1:65" s="2" customFormat="1" ht="16.5" customHeight="1">
      <c r="A274" s="35"/>
      <c r="B274" s="36"/>
      <c r="C274" s="246" t="s">
        <v>392</v>
      </c>
      <c r="D274" s="246" t="s">
        <v>225</v>
      </c>
      <c r="E274" s="247" t="s">
        <v>393</v>
      </c>
      <c r="F274" s="248" t="s">
        <v>234</v>
      </c>
      <c r="G274" s="249" t="s">
        <v>235</v>
      </c>
      <c r="H274" s="250">
        <v>6750</v>
      </c>
      <c r="I274" s="251"/>
      <c r="J274" s="252">
        <f>ROUND(I274*H274,2)</f>
        <v>0</v>
      </c>
      <c r="K274" s="248" t="s">
        <v>1</v>
      </c>
      <c r="L274" s="253"/>
      <c r="M274" s="254" t="s">
        <v>1</v>
      </c>
      <c r="N274" s="255" t="s">
        <v>44</v>
      </c>
      <c r="O274" s="72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7" t="s">
        <v>210</v>
      </c>
      <c r="AT274" s="207" t="s">
        <v>225</v>
      </c>
      <c r="AU274" s="207" t="s">
        <v>89</v>
      </c>
      <c r="AY274" s="17" t="s">
        <v>128</v>
      </c>
      <c r="BE274" s="113">
        <f>IF(N274="základní",J274,0)</f>
        <v>0</v>
      </c>
      <c r="BF274" s="113">
        <f>IF(N274="snížená",J274,0)</f>
        <v>0</v>
      </c>
      <c r="BG274" s="113">
        <f>IF(N274="zákl. přenesená",J274,0)</f>
        <v>0</v>
      </c>
      <c r="BH274" s="113">
        <f>IF(N274="sníž. přenesená",J274,0)</f>
        <v>0</v>
      </c>
      <c r="BI274" s="113">
        <f>IF(N274="nulová",J274,0)</f>
        <v>0</v>
      </c>
      <c r="BJ274" s="17" t="s">
        <v>87</v>
      </c>
      <c r="BK274" s="113">
        <f>ROUND(I274*H274,2)</f>
        <v>0</v>
      </c>
      <c r="BL274" s="17" t="s">
        <v>134</v>
      </c>
      <c r="BM274" s="207" t="s">
        <v>394</v>
      </c>
    </row>
    <row r="275" spans="1:65" s="13" customFormat="1" ht="11.25">
      <c r="B275" s="208"/>
      <c r="C275" s="209"/>
      <c r="D275" s="210" t="s">
        <v>136</v>
      </c>
      <c r="E275" s="211" t="s">
        <v>1</v>
      </c>
      <c r="F275" s="212" t="s">
        <v>395</v>
      </c>
      <c r="G275" s="209"/>
      <c r="H275" s="213">
        <v>6750</v>
      </c>
      <c r="I275" s="214"/>
      <c r="J275" s="209"/>
      <c r="K275" s="209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136</v>
      </c>
      <c r="AU275" s="219" t="s">
        <v>89</v>
      </c>
      <c r="AV275" s="13" t="s">
        <v>89</v>
      </c>
      <c r="AW275" s="13" t="s">
        <v>32</v>
      </c>
      <c r="AX275" s="13" t="s">
        <v>79</v>
      </c>
      <c r="AY275" s="219" t="s">
        <v>128</v>
      </c>
    </row>
    <row r="276" spans="1:65" s="14" customFormat="1" ht="11.25">
      <c r="B276" s="220"/>
      <c r="C276" s="221"/>
      <c r="D276" s="210" t="s">
        <v>136</v>
      </c>
      <c r="E276" s="222" t="s">
        <v>1</v>
      </c>
      <c r="F276" s="223" t="s">
        <v>139</v>
      </c>
      <c r="G276" s="221"/>
      <c r="H276" s="224">
        <v>6750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136</v>
      </c>
      <c r="AU276" s="230" t="s">
        <v>89</v>
      </c>
      <c r="AV276" s="14" t="s">
        <v>134</v>
      </c>
      <c r="AW276" s="14" t="s">
        <v>32</v>
      </c>
      <c r="AX276" s="14" t="s">
        <v>87</v>
      </c>
      <c r="AY276" s="230" t="s">
        <v>128</v>
      </c>
    </row>
    <row r="277" spans="1:65" s="2" customFormat="1" ht="16.5" customHeight="1">
      <c r="A277" s="35"/>
      <c r="B277" s="36"/>
      <c r="C277" s="246" t="s">
        <v>396</v>
      </c>
      <c r="D277" s="246" t="s">
        <v>225</v>
      </c>
      <c r="E277" s="247" t="s">
        <v>397</v>
      </c>
      <c r="F277" s="248" t="s">
        <v>398</v>
      </c>
      <c r="G277" s="249" t="s">
        <v>228</v>
      </c>
      <c r="H277" s="250">
        <v>340</v>
      </c>
      <c r="I277" s="251"/>
      <c r="J277" s="252">
        <f>ROUND(I277*H277,2)</f>
        <v>0</v>
      </c>
      <c r="K277" s="248" t="s">
        <v>1</v>
      </c>
      <c r="L277" s="253"/>
      <c r="M277" s="254" t="s">
        <v>1</v>
      </c>
      <c r="N277" s="255" t="s">
        <v>44</v>
      </c>
      <c r="O277" s="72"/>
      <c r="P277" s="205">
        <f>O277*H277</f>
        <v>0</v>
      </c>
      <c r="Q277" s="205">
        <v>0.65</v>
      </c>
      <c r="R277" s="205">
        <f>Q277*H277</f>
        <v>221</v>
      </c>
      <c r="S277" s="205">
        <v>0</v>
      </c>
      <c r="T277" s="206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7" t="s">
        <v>210</v>
      </c>
      <c r="AT277" s="207" t="s">
        <v>225</v>
      </c>
      <c r="AU277" s="207" t="s">
        <v>89</v>
      </c>
      <c r="AY277" s="17" t="s">
        <v>128</v>
      </c>
      <c r="BE277" s="113">
        <f>IF(N277="základní",J277,0)</f>
        <v>0</v>
      </c>
      <c r="BF277" s="113">
        <f>IF(N277="snížená",J277,0)</f>
        <v>0</v>
      </c>
      <c r="BG277" s="113">
        <f>IF(N277="zákl. přenesená",J277,0)</f>
        <v>0</v>
      </c>
      <c r="BH277" s="113">
        <f>IF(N277="sníž. přenesená",J277,0)</f>
        <v>0</v>
      </c>
      <c r="BI277" s="113">
        <f>IF(N277="nulová",J277,0)</f>
        <v>0</v>
      </c>
      <c r="BJ277" s="17" t="s">
        <v>87</v>
      </c>
      <c r="BK277" s="113">
        <f>ROUND(I277*H277,2)</f>
        <v>0</v>
      </c>
      <c r="BL277" s="17" t="s">
        <v>134</v>
      </c>
      <c r="BM277" s="207" t="s">
        <v>399</v>
      </c>
    </row>
    <row r="278" spans="1:65" s="13" customFormat="1" ht="11.25">
      <c r="B278" s="208"/>
      <c r="C278" s="209"/>
      <c r="D278" s="210" t="s">
        <v>136</v>
      </c>
      <c r="E278" s="211" t="s">
        <v>1</v>
      </c>
      <c r="F278" s="212" t="s">
        <v>400</v>
      </c>
      <c r="G278" s="209"/>
      <c r="H278" s="213">
        <v>340</v>
      </c>
      <c r="I278" s="214"/>
      <c r="J278" s="209"/>
      <c r="K278" s="209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136</v>
      </c>
      <c r="AU278" s="219" t="s">
        <v>89</v>
      </c>
      <c r="AV278" s="13" t="s">
        <v>89</v>
      </c>
      <c r="AW278" s="13" t="s">
        <v>32</v>
      </c>
      <c r="AX278" s="13" t="s">
        <v>79</v>
      </c>
      <c r="AY278" s="219" t="s">
        <v>128</v>
      </c>
    </row>
    <row r="279" spans="1:65" s="14" customFormat="1" ht="11.25">
      <c r="B279" s="220"/>
      <c r="C279" s="221"/>
      <c r="D279" s="210" t="s">
        <v>136</v>
      </c>
      <c r="E279" s="222" t="s">
        <v>1</v>
      </c>
      <c r="F279" s="223" t="s">
        <v>139</v>
      </c>
      <c r="G279" s="221"/>
      <c r="H279" s="224">
        <v>340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136</v>
      </c>
      <c r="AU279" s="230" t="s">
        <v>89</v>
      </c>
      <c r="AV279" s="14" t="s">
        <v>134</v>
      </c>
      <c r="AW279" s="14" t="s">
        <v>32</v>
      </c>
      <c r="AX279" s="14" t="s">
        <v>87</v>
      </c>
      <c r="AY279" s="230" t="s">
        <v>128</v>
      </c>
    </row>
    <row r="280" spans="1:65" s="2" customFormat="1" ht="16.5" customHeight="1">
      <c r="A280" s="35"/>
      <c r="B280" s="36"/>
      <c r="C280" s="246" t="s">
        <v>401</v>
      </c>
      <c r="D280" s="246" t="s">
        <v>225</v>
      </c>
      <c r="E280" s="247" t="s">
        <v>402</v>
      </c>
      <c r="F280" s="248" t="s">
        <v>403</v>
      </c>
      <c r="G280" s="249" t="s">
        <v>133</v>
      </c>
      <c r="H280" s="250">
        <v>23.175000000000001</v>
      </c>
      <c r="I280" s="251"/>
      <c r="J280" s="252">
        <f>ROUND(I280*H280,2)</f>
        <v>0</v>
      </c>
      <c r="K280" s="248" t="s">
        <v>1</v>
      </c>
      <c r="L280" s="253"/>
      <c r="M280" s="254" t="s">
        <v>1</v>
      </c>
      <c r="N280" s="255" t="s">
        <v>44</v>
      </c>
      <c r="O280" s="72"/>
      <c r="P280" s="205">
        <f>O280*H280</f>
        <v>0</v>
      </c>
      <c r="Q280" s="205">
        <v>0</v>
      </c>
      <c r="R280" s="205">
        <f>Q280*H280</f>
        <v>0</v>
      </c>
      <c r="S280" s="205">
        <v>0</v>
      </c>
      <c r="T280" s="206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7" t="s">
        <v>210</v>
      </c>
      <c r="AT280" s="207" t="s">
        <v>225</v>
      </c>
      <c r="AU280" s="207" t="s">
        <v>89</v>
      </c>
      <c r="AY280" s="17" t="s">
        <v>128</v>
      </c>
      <c r="BE280" s="113">
        <f>IF(N280="základní",J280,0)</f>
        <v>0</v>
      </c>
      <c r="BF280" s="113">
        <f>IF(N280="snížená",J280,0)</f>
        <v>0</v>
      </c>
      <c r="BG280" s="113">
        <f>IF(N280="zákl. přenesená",J280,0)</f>
        <v>0</v>
      </c>
      <c r="BH280" s="113">
        <f>IF(N280="sníž. přenesená",J280,0)</f>
        <v>0</v>
      </c>
      <c r="BI280" s="113">
        <f>IF(N280="nulová",J280,0)</f>
        <v>0</v>
      </c>
      <c r="BJ280" s="17" t="s">
        <v>87</v>
      </c>
      <c r="BK280" s="113">
        <f>ROUND(I280*H280,2)</f>
        <v>0</v>
      </c>
      <c r="BL280" s="17" t="s">
        <v>134</v>
      </c>
      <c r="BM280" s="207" t="s">
        <v>404</v>
      </c>
    </row>
    <row r="281" spans="1:65" s="15" customFormat="1" ht="11.25">
      <c r="B281" s="236"/>
      <c r="C281" s="237"/>
      <c r="D281" s="210" t="s">
        <v>136</v>
      </c>
      <c r="E281" s="238" t="s">
        <v>1</v>
      </c>
      <c r="F281" s="239" t="s">
        <v>243</v>
      </c>
      <c r="G281" s="237"/>
      <c r="H281" s="238" t="s">
        <v>1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AT281" s="245" t="s">
        <v>136</v>
      </c>
      <c r="AU281" s="245" t="s">
        <v>89</v>
      </c>
      <c r="AV281" s="15" t="s">
        <v>87</v>
      </c>
      <c r="AW281" s="15" t="s">
        <v>32</v>
      </c>
      <c r="AX281" s="15" t="s">
        <v>79</v>
      </c>
      <c r="AY281" s="245" t="s">
        <v>128</v>
      </c>
    </row>
    <row r="282" spans="1:65" s="15" customFormat="1" ht="11.25">
      <c r="B282" s="236"/>
      <c r="C282" s="237"/>
      <c r="D282" s="210" t="s">
        <v>136</v>
      </c>
      <c r="E282" s="238" t="s">
        <v>1</v>
      </c>
      <c r="F282" s="239" t="s">
        <v>244</v>
      </c>
      <c r="G282" s="237"/>
      <c r="H282" s="238" t="s">
        <v>1</v>
      </c>
      <c r="I282" s="240"/>
      <c r="J282" s="237"/>
      <c r="K282" s="237"/>
      <c r="L282" s="241"/>
      <c r="M282" s="242"/>
      <c r="N282" s="243"/>
      <c r="O282" s="243"/>
      <c r="P282" s="243"/>
      <c r="Q282" s="243"/>
      <c r="R282" s="243"/>
      <c r="S282" s="243"/>
      <c r="T282" s="244"/>
      <c r="AT282" s="245" t="s">
        <v>136</v>
      </c>
      <c r="AU282" s="245" t="s">
        <v>89</v>
      </c>
      <c r="AV282" s="15" t="s">
        <v>87</v>
      </c>
      <c r="AW282" s="15" t="s">
        <v>32</v>
      </c>
      <c r="AX282" s="15" t="s">
        <v>79</v>
      </c>
      <c r="AY282" s="245" t="s">
        <v>128</v>
      </c>
    </row>
    <row r="283" spans="1:65" s="15" customFormat="1" ht="11.25">
      <c r="B283" s="236"/>
      <c r="C283" s="237"/>
      <c r="D283" s="210" t="s">
        <v>136</v>
      </c>
      <c r="E283" s="238" t="s">
        <v>1</v>
      </c>
      <c r="F283" s="239" t="s">
        <v>245</v>
      </c>
      <c r="G283" s="237"/>
      <c r="H283" s="238" t="s">
        <v>1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AT283" s="245" t="s">
        <v>136</v>
      </c>
      <c r="AU283" s="245" t="s">
        <v>89</v>
      </c>
      <c r="AV283" s="15" t="s">
        <v>87</v>
      </c>
      <c r="AW283" s="15" t="s">
        <v>32</v>
      </c>
      <c r="AX283" s="15" t="s">
        <v>79</v>
      </c>
      <c r="AY283" s="245" t="s">
        <v>128</v>
      </c>
    </row>
    <row r="284" spans="1:65" s="15" customFormat="1" ht="11.25">
      <c r="B284" s="236"/>
      <c r="C284" s="237"/>
      <c r="D284" s="210" t="s">
        <v>136</v>
      </c>
      <c r="E284" s="238" t="s">
        <v>1</v>
      </c>
      <c r="F284" s="239" t="s">
        <v>246</v>
      </c>
      <c r="G284" s="237"/>
      <c r="H284" s="238" t="s">
        <v>1</v>
      </c>
      <c r="I284" s="240"/>
      <c r="J284" s="237"/>
      <c r="K284" s="237"/>
      <c r="L284" s="241"/>
      <c r="M284" s="242"/>
      <c r="N284" s="243"/>
      <c r="O284" s="243"/>
      <c r="P284" s="243"/>
      <c r="Q284" s="243"/>
      <c r="R284" s="243"/>
      <c r="S284" s="243"/>
      <c r="T284" s="244"/>
      <c r="AT284" s="245" t="s">
        <v>136</v>
      </c>
      <c r="AU284" s="245" t="s">
        <v>89</v>
      </c>
      <c r="AV284" s="15" t="s">
        <v>87</v>
      </c>
      <c r="AW284" s="15" t="s">
        <v>32</v>
      </c>
      <c r="AX284" s="15" t="s">
        <v>79</v>
      </c>
      <c r="AY284" s="245" t="s">
        <v>128</v>
      </c>
    </row>
    <row r="285" spans="1:65" s="15" customFormat="1" ht="11.25">
      <c r="B285" s="236"/>
      <c r="C285" s="237"/>
      <c r="D285" s="210" t="s">
        <v>136</v>
      </c>
      <c r="E285" s="238" t="s">
        <v>1</v>
      </c>
      <c r="F285" s="239" t="s">
        <v>247</v>
      </c>
      <c r="G285" s="237"/>
      <c r="H285" s="238" t="s">
        <v>1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AT285" s="245" t="s">
        <v>136</v>
      </c>
      <c r="AU285" s="245" t="s">
        <v>89</v>
      </c>
      <c r="AV285" s="15" t="s">
        <v>87</v>
      </c>
      <c r="AW285" s="15" t="s">
        <v>32</v>
      </c>
      <c r="AX285" s="15" t="s">
        <v>79</v>
      </c>
      <c r="AY285" s="245" t="s">
        <v>128</v>
      </c>
    </row>
    <row r="286" spans="1:65" s="15" customFormat="1" ht="11.25">
      <c r="B286" s="236"/>
      <c r="C286" s="237"/>
      <c r="D286" s="210" t="s">
        <v>136</v>
      </c>
      <c r="E286" s="238" t="s">
        <v>1</v>
      </c>
      <c r="F286" s="239" t="s">
        <v>248</v>
      </c>
      <c r="G286" s="237"/>
      <c r="H286" s="238" t="s">
        <v>1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AT286" s="245" t="s">
        <v>136</v>
      </c>
      <c r="AU286" s="245" t="s">
        <v>89</v>
      </c>
      <c r="AV286" s="15" t="s">
        <v>87</v>
      </c>
      <c r="AW286" s="15" t="s">
        <v>32</v>
      </c>
      <c r="AX286" s="15" t="s">
        <v>79</v>
      </c>
      <c r="AY286" s="245" t="s">
        <v>128</v>
      </c>
    </row>
    <row r="287" spans="1:65" s="13" customFormat="1" ht="11.25">
      <c r="B287" s="208"/>
      <c r="C287" s="209"/>
      <c r="D287" s="210" t="s">
        <v>136</v>
      </c>
      <c r="E287" s="211" t="s">
        <v>1</v>
      </c>
      <c r="F287" s="212" t="s">
        <v>405</v>
      </c>
      <c r="G287" s="209"/>
      <c r="H287" s="213">
        <v>23.175000000000001</v>
      </c>
      <c r="I287" s="214"/>
      <c r="J287" s="209"/>
      <c r="K287" s="209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136</v>
      </c>
      <c r="AU287" s="219" t="s">
        <v>89</v>
      </c>
      <c r="AV287" s="13" t="s">
        <v>89</v>
      </c>
      <c r="AW287" s="13" t="s">
        <v>32</v>
      </c>
      <c r="AX287" s="13" t="s">
        <v>79</v>
      </c>
      <c r="AY287" s="219" t="s">
        <v>128</v>
      </c>
    </row>
    <row r="288" spans="1:65" s="14" customFormat="1" ht="11.25">
      <c r="B288" s="220"/>
      <c r="C288" s="221"/>
      <c r="D288" s="210" t="s">
        <v>136</v>
      </c>
      <c r="E288" s="222" t="s">
        <v>1</v>
      </c>
      <c r="F288" s="223" t="s">
        <v>139</v>
      </c>
      <c r="G288" s="221"/>
      <c r="H288" s="224">
        <v>23.175000000000001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136</v>
      </c>
      <c r="AU288" s="230" t="s">
        <v>89</v>
      </c>
      <c r="AV288" s="14" t="s">
        <v>134</v>
      </c>
      <c r="AW288" s="14" t="s">
        <v>32</v>
      </c>
      <c r="AX288" s="14" t="s">
        <v>87</v>
      </c>
      <c r="AY288" s="230" t="s">
        <v>128</v>
      </c>
    </row>
    <row r="289" spans="1:65" s="12" customFormat="1" ht="22.9" customHeight="1">
      <c r="B289" s="180"/>
      <c r="C289" s="181"/>
      <c r="D289" s="182" t="s">
        <v>78</v>
      </c>
      <c r="E289" s="194" t="s">
        <v>406</v>
      </c>
      <c r="F289" s="194" t="s">
        <v>407</v>
      </c>
      <c r="G289" s="181"/>
      <c r="H289" s="181"/>
      <c r="I289" s="184"/>
      <c r="J289" s="195">
        <f>BK289</f>
        <v>0</v>
      </c>
      <c r="K289" s="181"/>
      <c r="L289" s="186"/>
      <c r="M289" s="187"/>
      <c r="N289" s="188"/>
      <c r="O289" s="188"/>
      <c r="P289" s="189">
        <f>SUM(P290:P319)</f>
        <v>0</v>
      </c>
      <c r="Q289" s="188"/>
      <c r="R289" s="189">
        <f>SUM(R290:R319)</f>
        <v>0</v>
      </c>
      <c r="S289" s="188"/>
      <c r="T289" s="190">
        <f>SUM(T290:T319)</f>
        <v>0</v>
      </c>
      <c r="AR289" s="191" t="s">
        <v>87</v>
      </c>
      <c r="AT289" s="192" t="s">
        <v>78</v>
      </c>
      <c r="AU289" s="192" t="s">
        <v>87</v>
      </c>
      <c r="AY289" s="191" t="s">
        <v>128</v>
      </c>
      <c r="BK289" s="193">
        <f>SUM(BK290:BK319)</f>
        <v>0</v>
      </c>
    </row>
    <row r="290" spans="1:65" s="2" customFormat="1" ht="16.5" customHeight="1">
      <c r="A290" s="35"/>
      <c r="B290" s="36"/>
      <c r="C290" s="246" t="s">
        <v>408</v>
      </c>
      <c r="D290" s="246" t="s">
        <v>225</v>
      </c>
      <c r="E290" s="247" t="s">
        <v>409</v>
      </c>
      <c r="F290" s="248" t="s">
        <v>410</v>
      </c>
      <c r="G290" s="249" t="s">
        <v>228</v>
      </c>
      <c r="H290" s="250">
        <v>160</v>
      </c>
      <c r="I290" s="251"/>
      <c r="J290" s="252">
        <f>ROUND(I290*H290,2)</f>
        <v>0</v>
      </c>
      <c r="K290" s="248" t="s">
        <v>1</v>
      </c>
      <c r="L290" s="253"/>
      <c r="M290" s="254" t="s">
        <v>1</v>
      </c>
      <c r="N290" s="255" t="s">
        <v>44</v>
      </c>
      <c r="O290" s="72"/>
      <c r="P290" s="205">
        <f>O290*H290</f>
        <v>0</v>
      </c>
      <c r="Q290" s="205">
        <v>0</v>
      </c>
      <c r="R290" s="205">
        <f>Q290*H290</f>
        <v>0</v>
      </c>
      <c r="S290" s="205">
        <v>0</v>
      </c>
      <c r="T290" s="206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7" t="s">
        <v>210</v>
      </c>
      <c r="AT290" s="207" t="s">
        <v>225</v>
      </c>
      <c r="AU290" s="207" t="s">
        <v>89</v>
      </c>
      <c r="AY290" s="17" t="s">
        <v>128</v>
      </c>
      <c r="BE290" s="113">
        <f>IF(N290="základní",J290,0)</f>
        <v>0</v>
      </c>
      <c r="BF290" s="113">
        <f>IF(N290="snížená",J290,0)</f>
        <v>0</v>
      </c>
      <c r="BG290" s="113">
        <f>IF(N290="zákl. přenesená",J290,0)</f>
        <v>0</v>
      </c>
      <c r="BH290" s="113">
        <f>IF(N290="sníž. přenesená",J290,0)</f>
        <v>0</v>
      </c>
      <c r="BI290" s="113">
        <f>IF(N290="nulová",J290,0)</f>
        <v>0</v>
      </c>
      <c r="BJ290" s="17" t="s">
        <v>87</v>
      </c>
      <c r="BK290" s="113">
        <f>ROUND(I290*H290,2)</f>
        <v>0</v>
      </c>
      <c r="BL290" s="17" t="s">
        <v>134</v>
      </c>
      <c r="BM290" s="207" t="s">
        <v>411</v>
      </c>
    </row>
    <row r="291" spans="1:65" s="13" customFormat="1" ht="11.25">
      <c r="B291" s="208"/>
      <c r="C291" s="209"/>
      <c r="D291" s="210" t="s">
        <v>136</v>
      </c>
      <c r="E291" s="211" t="s">
        <v>1</v>
      </c>
      <c r="F291" s="212" t="s">
        <v>412</v>
      </c>
      <c r="G291" s="209"/>
      <c r="H291" s="213">
        <v>160</v>
      </c>
      <c r="I291" s="214"/>
      <c r="J291" s="209"/>
      <c r="K291" s="209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136</v>
      </c>
      <c r="AU291" s="219" t="s">
        <v>89</v>
      </c>
      <c r="AV291" s="13" t="s">
        <v>89</v>
      </c>
      <c r="AW291" s="13" t="s">
        <v>32</v>
      </c>
      <c r="AX291" s="13" t="s">
        <v>79</v>
      </c>
      <c r="AY291" s="219" t="s">
        <v>128</v>
      </c>
    </row>
    <row r="292" spans="1:65" s="14" customFormat="1" ht="11.25">
      <c r="B292" s="220"/>
      <c r="C292" s="221"/>
      <c r="D292" s="210" t="s">
        <v>136</v>
      </c>
      <c r="E292" s="222" t="s">
        <v>1</v>
      </c>
      <c r="F292" s="223" t="s">
        <v>139</v>
      </c>
      <c r="G292" s="221"/>
      <c r="H292" s="224">
        <v>160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136</v>
      </c>
      <c r="AU292" s="230" t="s">
        <v>89</v>
      </c>
      <c r="AV292" s="14" t="s">
        <v>134</v>
      </c>
      <c r="AW292" s="14" t="s">
        <v>32</v>
      </c>
      <c r="AX292" s="14" t="s">
        <v>87</v>
      </c>
      <c r="AY292" s="230" t="s">
        <v>128</v>
      </c>
    </row>
    <row r="293" spans="1:65" s="2" customFormat="1" ht="16.5" customHeight="1">
      <c r="A293" s="35"/>
      <c r="B293" s="36"/>
      <c r="C293" s="246" t="s">
        <v>413</v>
      </c>
      <c r="D293" s="246" t="s">
        <v>225</v>
      </c>
      <c r="E293" s="247" t="s">
        <v>414</v>
      </c>
      <c r="F293" s="248" t="s">
        <v>415</v>
      </c>
      <c r="G293" s="249" t="s">
        <v>228</v>
      </c>
      <c r="H293" s="250">
        <v>180</v>
      </c>
      <c r="I293" s="251"/>
      <c r="J293" s="252">
        <f>ROUND(I293*H293,2)</f>
        <v>0</v>
      </c>
      <c r="K293" s="248" t="s">
        <v>1</v>
      </c>
      <c r="L293" s="253"/>
      <c r="M293" s="254" t="s">
        <v>1</v>
      </c>
      <c r="N293" s="255" t="s">
        <v>44</v>
      </c>
      <c r="O293" s="72"/>
      <c r="P293" s="205">
        <f>O293*H293</f>
        <v>0</v>
      </c>
      <c r="Q293" s="205">
        <v>0</v>
      </c>
      <c r="R293" s="205">
        <f>Q293*H293</f>
        <v>0</v>
      </c>
      <c r="S293" s="205">
        <v>0</v>
      </c>
      <c r="T293" s="206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7" t="s">
        <v>210</v>
      </c>
      <c r="AT293" s="207" t="s">
        <v>225</v>
      </c>
      <c r="AU293" s="207" t="s">
        <v>89</v>
      </c>
      <c r="AY293" s="17" t="s">
        <v>128</v>
      </c>
      <c r="BE293" s="113">
        <f>IF(N293="základní",J293,0)</f>
        <v>0</v>
      </c>
      <c r="BF293" s="113">
        <f>IF(N293="snížená",J293,0)</f>
        <v>0</v>
      </c>
      <c r="BG293" s="113">
        <f>IF(N293="zákl. přenesená",J293,0)</f>
        <v>0</v>
      </c>
      <c r="BH293" s="113">
        <f>IF(N293="sníž. přenesená",J293,0)</f>
        <v>0</v>
      </c>
      <c r="BI293" s="113">
        <f>IF(N293="nulová",J293,0)</f>
        <v>0</v>
      </c>
      <c r="BJ293" s="17" t="s">
        <v>87</v>
      </c>
      <c r="BK293" s="113">
        <f>ROUND(I293*H293,2)</f>
        <v>0</v>
      </c>
      <c r="BL293" s="17" t="s">
        <v>134</v>
      </c>
      <c r="BM293" s="207" t="s">
        <v>416</v>
      </c>
    </row>
    <row r="294" spans="1:65" s="13" customFormat="1" ht="11.25">
      <c r="B294" s="208"/>
      <c r="C294" s="209"/>
      <c r="D294" s="210" t="s">
        <v>136</v>
      </c>
      <c r="E294" s="211" t="s">
        <v>1</v>
      </c>
      <c r="F294" s="212" t="s">
        <v>417</v>
      </c>
      <c r="G294" s="209"/>
      <c r="H294" s="213">
        <v>180</v>
      </c>
      <c r="I294" s="214"/>
      <c r="J294" s="209"/>
      <c r="K294" s="209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136</v>
      </c>
      <c r="AU294" s="219" t="s">
        <v>89</v>
      </c>
      <c r="AV294" s="13" t="s">
        <v>89</v>
      </c>
      <c r="AW294" s="13" t="s">
        <v>32</v>
      </c>
      <c r="AX294" s="13" t="s">
        <v>79</v>
      </c>
      <c r="AY294" s="219" t="s">
        <v>128</v>
      </c>
    </row>
    <row r="295" spans="1:65" s="14" customFormat="1" ht="11.25">
      <c r="B295" s="220"/>
      <c r="C295" s="221"/>
      <c r="D295" s="210" t="s">
        <v>136</v>
      </c>
      <c r="E295" s="222" t="s">
        <v>1</v>
      </c>
      <c r="F295" s="223" t="s">
        <v>139</v>
      </c>
      <c r="G295" s="221"/>
      <c r="H295" s="224">
        <v>180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136</v>
      </c>
      <c r="AU295" s="230" t="s">
        <v>89</v>
      </c>
      <c r="AV295" s="14" t="s">
        <v>134</v>
      </c>
      <c r="AW295" s="14" t="s">
        <v>32</v>
      </c>
      <c r="AX295" s="14" t="s">
        <v>87</v>
      </c>
      <c r="AY295" s="230" t="s">
        <v>128</v>
      </c>
    </row>
    <row r="296" spans="1:65" s="2" customFormat="1" ht="24">
      <c r="A296" s="35"/>
      <c r="B296" s="36"/>
      <c r="C296" s="246" t="s">
        <v>418</v>
      </c>
      <c r="D296" s="246" t="s">
        <v>225</v>
      </c>
      <c r="E296" s="247" t="s">
        <v>419</v>
      </c>
      <c r="F296" s="248" t="s">
        <v>420</v>
      </c>
      <c r="G296" s="249" t="s">
        <v>228</v>
      </c>
      <c r="H296" s="250">
        <v>280</v>
      </c>
      <c r="I296" s="251"/>
      <c r="J296" s="252">
        <f>ROUND(I296*H296,2)</f>
        <v>0</v>
      </c>
      <c r="K296" s="248" t="s">
        <v>1</v>
      </c>
      <c r="L296" s="253"/>
      <c r="M296" s="254" t="s">
        <v>1</v>
      </c>
      <c r="N296" s="255" t="s">
        <v>44</v>
      </c>
      <c r="O296" s="72"/>
      <c r="P296" s="205">
        <f>O296*H296</f>
        <v>0</v>
      </c>
      <c r="Q296" s="205">
        <v>0</v>
      </c>
      <c r="R296" s="205">
        <f>Q296*H296</f>
        <v>0</v>
      </c>
      <c r="S296" s="205">
        <v>0</v>
      </c>
      <c r="T296" s="20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7" t="s">
        <v>210</v>
      </c>
      <c r="AT296" s="207" t="s">
        <v>225</v>
      </c>
      <c r="AU296" s="207" t="s">
        <v>89</v>
      </c>
      <c r="AY296" s="17" t="s">
        <v>128</v>
      </c>
      <c r="BE296" s="113">
        <f>IF(N296="základní",J296,0)</f>
        <v>0</v>
      </c>
      <c r="BF296" s="113">
        <f>IF(N296="snížená",J296,0)</f>
        <v>0</v>
      </c>
      <c r="BG296" s="113">
        <f>IF(N296="zákl. přenesená",J296,0)</f>
        <v>0</v>
      </c>
      <c r="BH296" s="113">
        <f>IF(N296="sníž. přenesená",J296,0)</f>
        <v>0</v>
      </c>
      <c r="BI296" s="113">
        <f>IF(N296="nulová",J296,0)</f>
        <v>0</v>
      </c>
      <c r="BJ296" s="17" t="s">
        <v>87</v>
      </c>
      <c r="BK296" s="113">
        <f>ROUND(I296*H296,2)</f>
        <v>0</v>
      </c>
      <c r="BL296" s="17" t="s">
        <v>134</v>
      </c>
      <c r="BM296" s="207" t="s">
        <v>421</v>
      </c>
    </row>
    <row r="297" spans="1:65" s="13" customFormat="1" ht="11.25">
      <c r="B297" s="208"/>
      <c r="C297" s="209"/>
      <c r="D297" s="210" t="s">
        <v>136</v>
      </c>
      <c r="E297" s="211" t="s">
        <v>1</v>
      </c>
      <c r="F297" s="212" t="s">
        <v>422</v>
      </c>
      <c r="G297" s="209"/>
      <c r="H297" s="213">
        <v>280</v>
      </c>
      <c r="I297" s="214"/>
      <c r="J297" s="209"/>
      <c r="K297" s="209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136</v>
      </c>
      <c r="AU297" s="219" t="s">
        <v>89</v>
      </c>
      <c r="AV297" s="13" t="s">
        <v>89</v>
      </c>
      <c r="AW297" s="13" t="s">
        <v>32</v>
      </c>
      <c r="AX297" s="13" t="s">
        <v>79</v>
      </c>
      <c r="AY297" s="219" t="s">
        <v>128</v>
      </c>
    </row>
    <row r="298" spans="1:65" s="14" customFormat="1" ht="11.25">
      <c r="B298" s="220"/>
      <c r="C298" s="221"/>
      <c r="D298" s="210" t="s">
        <v>136</v>
      </c>
      <c r="E298" s="222" t="s">
        <v>1</v>
      </c>
      <c r="F298" s="223" t="s">
        <v>139</v>
      </c>
      <c r="G298" s="221"/>
      <c r="H298" s="224">
        <v>280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136</v>
      </c>
      <c r="AU298" s="230" t="s">
        <v>89</v>
      </c>
      <c r="AV298" s="14" t="s">
        <v>134</v>
      </c>
      <c r="AW298" s="14" t="s">
        <v>32</v>
      </c>
      <c r="AX298" s="14" t="s">
        <v>87</v>
      </c>
      <c r="AY298" s="230" t="s">
        <v>128</v>
      </c>
    </row>
    <row r="299" spans="1:65" s="2" customFormat="1" ht="24">
      <c r="A299" s="35"/>
      <c r="B299" s="36"/>
      <c r="C299" s="246" t="s">
        <v>423</v>
      </c>
      <c r="D299" s="246" t="s">
        <v>225</v>
      </c>
      <c r="E299" s="247" t="s">
        <v>424</v>
      </c>
      <c r="F299" s="248" t="s">
        <v>425</v>
      </c>
      <c r="G299" s="249" t="s">
        <v>228</v>
      </c>
      <c r="H299" s="250">
        <v>260</v>
      </c>
      <c r="I299" s="251"/>
      <c r="J299" s="252">
        <f>ROUND(I299*H299,2)</f>
        <v>0</v>
      </c>
      <c r="K299" s="248" t="s">
        <v>1</v>
      </c>
      <c r="L299" s="253"/>
      <c r="M299" s="254" t="s">
        <v>1</v>
      </c>
      <c r="N299" s="255" t="s">
        <v>44</v>
      </c>
      <c r="O299" s="72"/>
      <c r="P299" s="205">
        <f>O299*H299</f>
        <v>0</v>
      </c>
      <c r="Q299" s="205">
        <v>0</v>
      </c>
      <c r="R299" s="205">
        <f>Q299*H299</f>
        <v>0</v>
      </c>
      <c r="S299" s="205">
        <v>0</v>
      </c>
      <c r="T299" s="206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7" t="s">
        <v>210</v>
      </c>
      <c r="AT299" s="207" t="s">
        <v>225</v>
      </c>
      <c r="AU299" s="207" t="s">
        <v>89</v>
      </c>
      <c r="AY299" s="17" t="s">
        <v>128</v>
      </c>
      <c r="BE299" s="113">
        <f>IF(N299="základní",J299,0)</f>
        <v>0</v>
      </c>
      <c r="BF299" s="113">
        <f>IF(N299="snížená",J299,0)</f>
        <v>0</v>
      </c>
      <c r="BG299" s="113">
        <f>IF(N299="zákl. přenesená",J299,0)</f>
        <v>0</v>
      </c>
      <c r="BH299" s="113">
        <f>IF(N299="sníž. přenesená",J299,0)</f>
        <v>0</v>
      </c>
      <c r="BI299" s="113">
        <f>IF(N299="nulová",J299,0)</f>
        <v>0</v>
      </c>
      <c r="BJ299" s="17" t="s">
        <v>87</v>
      </c>
      <c r="BK299" s="113">
        <f>ROUND(I299*H299,2)</f>
        <v>0</v>
      </c>
      <c r="BL299" s="17" t="s">
        <v>134</v>
      </c>
      <c r="BM299" s="207" t="s">
        <v>426</v>
      </c>
    </row>
    <row r="300" spans="1:65" s="13" customFormat="1" ht="11.25">
      <c r="B300" s="208"/>
      <c r="C300" s="209"/>
      <c r="D300" s="210" t="s">
        <v>136</v>
      </c>
      <c r="E300" s="211" t="s">
        <v>1</v>
      </c>
      <c r="F300" s="212" t="s">
        <v>427</v>
      </c>
      <c r="G300" s="209"/>
      <c r="H300" s="213">
        <v>260</v>
      </c>
      <c r="I300" s="214"/>
      <c r="J300" s="209"/>
      <c r="K300" s="209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136</v>
      </c>
      <c r="AU300" s="219" t="s">
        <v>89</v>
      </c>
      <c r="AV300" s="13" t="s">
        <v>89</v>
      </c>
      <c r="AW300" s="13" t="s">
        <v>32</v>
      </c>
      <c r="AX300" s="13" t="s">
        <v>79</v>
      </c>
      <c r="AY300" s="219" t="s">
        <v>128</v>
      </c>
    </row>
    <row r="301" spans="1:65" s="14" customFormat="1" ht="11.25">
      <c r="B301" s="220"/>
      <c r="C301" s="221"/>
      <c r="D301" s="210" t="s">
        <v>136</v>
      </c>
      <c r="E301" s="222" t="s">
        <v>1</v>
      </c>
      <c r="F301" s="223" t="s">
        <v>139</v>
      </c>
      <c r="G301" s="221"/>
      <c r="H301" s="224">
        <v>260</v>
      </c>
      <c r="I301" s="225"/>
      <c r="J301" s="221"/>
      <c r="K301" s="221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136</v>
      </c>
      <c r="AU301" s="230" t="s">
        <v>89</v>
      </c>
      <c r="AV301" s="14" t="s">
        <v>134</v>
      </c>
      <c r="AW301" s="14" t="s">
        <v>32</v>
      </c>
      <c r="AX301" s="14" t="s">
        <v>87</v>
      </c>
      <c r="AY301" s="230" t="s">
        <v>128</v>
      </c>
    </row>
    <row r="302" spans="1:65" s="2" customFormat="1" ht="24">
      <c r="A302" s="35"/>
      <c r="B302" s="36"/>
      <c r="C302" s="246" t="s">
        <v>428</v>
      </c>
      <c r="D302" s="246" t="s">
        <v>225</v>
      </c>
      <c r="E302" s="247" t="s">
        <v>429</v>
      </c>
      <c r="F302" s="248" t="s">
        <v>430</v>
      </c>
      <c r="G302" s="249" t="s">
        <v>228</v>
      </c>
      <c r="H302" s="250">
        <v>50</v>
      </c>
      <c r="I302" s="251"/>
      <c r="J302" s="252">
        <f>ROUND(I302*H302,2)</f>
        <v>0</v>
      </c>
      <c r="K302" s="248" t="s">
        <v>1</v>
      </c>
      <c r="L302" s="253"/>
      <c r="M302" s="254" t="s">
        <v>1</v>
      </c>
      <c r="N302" s="255" t="s">
        <v>44</v>
      </c>
      <c r="O302" s="72"/>
      <c r="P302" s="205">
        <f>O302*H302</f>
        <v>0</v>
      </c>
      <c r="Q302" s="205">
        <v>0</v>
      </c>
      <c r="R302" s="205">
        <f>Q302*H302</f>
        <v>0</v>
      </c>
      <c r="S302" s="205">
        <v>0</v>
      </c>
      <c r="T302" s="20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7" t="s">
        <v>210</v>
      </c>
      <c r="AT302" s="207" t="s">
        <v>225</v>
      </c>
      <c r="AU302" s="207" t="s">
        <v>89</v>
      </c>
      <c r="AY302" s="17" t="s">
        <v>128</v>
      </c>
      <c r="BE302" s="113">
        <f>IF(N302="základní",J302,0)</f>
        <v>0</v>
      </c>
      <c r="BF302" s="113">
        <f>IF(N302="snížená",J302,0)</f>
        <v>0</v>
      </c>
      <c r="BG302" s="113">
        <f>IF(N302="zákl. přenesená",J302,0)</f>
        <v>0</v>
      </c>
      <c r="BH302" s="113">
        <f>IF(N302="sníž. přenesená",J302,0)</f>
        <v>0</v>
      </c>
      <c r="BI302" s="113">
        <f>IF(N302="nulová",J302,0)</f>
        <v>0</v>
      </c>
      <c r="BJ302" s="17" t="s">
        <v>87</v>
      </c>
      <c r="BK302" s="113">
        <f>ROUND(I302*H302,2)</f>
        <v>0</v>
      </c>
      <c r="BL302" s="17" t="s">
        <v>134</v>
      </c>
      <c r="BM302" s="207" t="s">
        <v>431</v>
      </c>
    </row>
    <row r="303" spans="1:65" s="13" customFormat="1" ht="11.25">
      <c r="B303" s="208"/>
      <c r="C303" s="209"/>
      <c r="D303" s="210" t="s">
        <v>136</v>
      </c>
      <c r="E303" s="211" t="s">
        <v>1</v>
      </c>
      <c r="F303" s="212" t="s">
        <v>432</v>
      </c>
      <c r="G303" s="209"/>
      <c r="H303" s="213">
        <v>50</v>
      </c>
      <c r="I303" s="214"/>
      <c r="J303" s="209"/>
      <c r="K303" s="209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136</v>
      </c>
      <c r="AU303" s="219" t="s">
        <v>89</v>
      </c>
      <c r="AV303" s="13" t="s">
        <v>89</v>
      </c>
      <c r="AW303" s="13" t="s">
        <v>32</v>
      </c>
      <c r="AX303" s="13" t="s">
        <v>79</v>
      </c>
      <c r="AY303" s="219" t="s">
        <v>128</v>
      </c>
    </row>
    <row r="304" spans="1:65" s="14" customFormat="1" ht="11.25">
      <c r="B304" s="220"/>
      <c r="C304" s="221"/>
      <c r="D304" s="210" t="s">
        <v>136</v>
      </c>
      <c r="E304" s="222" t="s">
        <v>1</v>
      </c>
      <c r="F304" s="223" t="s">
        <v>139</v>
      </c>
      <c r="G304" s="221"/>
      <c r="H304" s="224">
        <v>50</v>
      </c>
      <c r="I304" s="225"/>
      <c r="J304" s="221"/>
      <c r="K304" s="221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136</v>
      </c>
      <c r="AU304" s="230" t="s">
        <v>89</v>
      </c>
      <c r="AV304" s="14" t="s">
        <v>134</v>
      </c>
      <c r="AW304" s="14" t="s">
        <v>32</v>
      </c>
      <c r="AX304" s="14" t="s">
        <v>87</v>
      </c>
      <c r="AY304" s="230" t="s">
        <v>128</v>
      </c>
    </row>
    <row r="305" spans="1:65" s="2" customFormat="1" ht="24">
      <c r="A305" s="35"/>
      <c r="B305" s="36"/>
      <c r="C305" s="246" t="s">
        <v>433</v>
      </c>
      <c r="D305" s="246" t="s">
        <v>225</v>
      </c>
      <c r="E305" s="247" t="s">
        <v>434</v>
      </c>
      <c r="F305" s="248" t="s">
        <v>435</v>
      </c>
      <c r="G305" s="249" t="s">
        <v>228</v>
      </c>
      <c r="H305" s="250">
        <v>300</v>
      </c>
      <c r="I305" s="251"/>
      <c r="J305" s="252">
        <f>ROUND(I305*H305,2)</f>
        <v>0</v>
      </c>
      <c r="K305" s="248" t="s">
        <v>1</v>
      </c>
      <c r="L305" s="253"/>
      <c r="M305" s="254" t="s">
        <v>1</v>
      </c>
      <c r="N305" s="255" t="s">
        <v>44</v>
      </c>
      <c r="O305" s="72"/>
      <c r="P305" s="205">
        <f>O305*H305</f>
        <v>0</v>
      </c>
      <c r="Q305" s="205">
        <v>0</v>
      </c>
      <c r="R305" s="205">
        <f>Q305*H305</f>
        <v>0</v>
      </c>
      <c r="S305" s="205">
        <v>0</v>
      </c>
      <c r="T305" s="206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7" t="s">
        <v>210</v>
      </c>
      <c r="AT305" s="207" t="s">
        <v>225</v>
      </c>
      <c r="AU305" s="207" t="s">
        <v>89</v>
      </c>
      <c r="AY305" s="17" t="s">
        <v>128</v>
      </c>
      <c r="BE305" s="113">
        <f>IF(N305="základní",J305,0)</f>
        <v>0</v>
      </c>
      <c r="BF305" s="113">
        <f>IF(N305="snížená",J305,0)</f>
        <v>0</v>
      </c>
      <c r="BG305" s="113">
        <f>IF(N305="zákl. přenesená",J305,0)</f>
        <v>0</v>
      </c>
      <c r="BH305" s="113">
        <f>IF(N305="sníž. přenesená",J305,0)</f>
        <v>0</v>
      </c>
      <c r="BI305" s="113">
        <f>IF(N305="nulová",J305,0)</f>
        <v>0</v>
      </c>
      <c r="BJ305" s="17" t="s">
        <v>87</v>
      </c>
      <c r="BK305" s="113">
        <f>ROUND(I305*H305,2)</f>
        <v>0</v>
      </c>
      <c r="BL305" s="17" t="s">
        <v>134</v>
      </c>
      <c r="BM305" s="207" t="s">
        <v>436</v>
      </c>
    </row>
    <row r="306" spans="1:65" s="13" customFormat="1" ht="11.25">
      <c r="B306" s="208"/>
      <c r="C306" s="209"/>
      <c r="D306" s="210" t="s">
        <v>136</v>
      </c>
      <c r="E306" s="211" t="s">
        <v>1</v>
      </c>
      <c r="F306" s="212" t="s">
        <v>437</v>
      </c>
      <c r="G306" s="209"/>
      <c r="H306" s="213">
        <v>300</v>
      </c>
      <c r="I306" s="214"/>
      <c r="J306" s="209"/>
      <c r="K306" s="209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136</v>
      </c>
      <c r="AU306" s="219" t="s">
        <v>89</v>
      </c>
      <c r="AV306" s="13" t="s">
        <v>89</v>
      </c>
      <c r="AW306" s="13" t="s">
        <v>32</v>
      </c>
      <c r="AX306" s="13" t="s">
        <v>79</v>
      </c>
      <c r="AY306" s="219" t="s">
        <v>128</v>
      </c>
    </row>
    <row r="307" spans="1:65" s="14" customFormat="1" ht="11.25">
      <c r="B307" s="220"/>
      <c r="C307" s="221"/>
      <c r="D307" s="210" t="s">
        <v>136</v>
      </c>
      <c r="E307" s="222" t="s">
        <v>1</v>
      </c>
      <c r="F307" s="223" t="s">
        <v>139</v>
      </c>
      <c r="G307" s="221"/>
      <c r="H307" s="224">
        <v>300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136</v>
      </c>
      <c r="AU307" s="230" t="s">
        <v>89</v>
      </c>
      <c r="AV307" s="14" t="s">
        <v>134</v>
      </c>
      <c r="AW307" s="14" t="s">
        <v>32</v>
      </c>
      <c r="AX307" s="14" t="s">
        <v>87</v>
      </c>
      <c r="AY307" s="230" t="s">
        <v>128</v>
      </c>
    </row>
    <row r="308" spans="1:65" s="2" customFormat="1" ht="21.75" customHeight="1">
      <c r="A308" s="35"/>
      <c r="B308" s="36"/>
      <c r="C308" s="246" t="s">
        <v>438</v>
      </c>
      <c r="D308" s="246" t="s">
        <v>225</v>
      </c>
      <c r="E308" s="247" t="s">
        <v>439</v>
      </c>
      <c r="F308" s="248" t="s">
        <v>440</v>
      </c>
      <c r="G308" s="249" t="s">
        <v>228</v>
      </c>
      <c r="H308" s="250">
        <v>320</v>
      </c>
      <c r="I308" s="251"/>
      <c r="J308" s="252">
        <f>ROUND(I308*H308,2)</f>
        <v>0</v>
      </c>
      <c r="K308" s="248" t="s">
        <v>1</v>
      </c>
      <c r="L308" s="253"/>
      <c r="M308" s="254" t="s">
        <v>1</v>
      </c>
      <c r="N308" s="255" t="s">
        <v>44</v>
      </c>
      <c r="O308" s="72"/>
      <c r="P308" s="205">
        <f>O308*H308</f>
        <v>0</v>
      </c>
      <c r="Q308" s="205">
        <v>0</v>
      </c>
      <c r="R308" s="205">
        <f>Q308*H308</f>
        <v>0</v>
      </c>
      <c r="S308" s="205">
        <v>0</v>
      </c>
      <c r="T308" s="206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7" t="s">
        <v>210</v>
      </c>
      <c r="AT308" s="207" t="s">
        <v>225</v>
      </c>
      <c r="AU308" s="207" t="s">
        <v>89</v>
      </c>
      <c r="AY308" s="17" t="s">
        <v>128</v>
      </c>
      <c r="BE308" s="113">
        <f>IF(N308="základní",J308,0)</f>
        <v>0</v>
      </c>
      <c r="BF308" s="113">
        <f>IF(N308="snížená",J308,0)</f>
        <v>0</v>
      </c>
      <c r="BG308" s="113">
        <f>IF(N308="zákl. přenesená",J308,0)</f>
        <v>0</v>
      </c>
      <c r="BH308" s="113">
        <f>IF(N308="sníž. přenesená",J308,0)</f>
        <v>0</v>
      </c>
      <c r="BI308" s="113">
        <f>IF(N308="nulová",J308,0)</f>
        <v>0</v>
      </c>
      <c r="BJ308" s="17" t="s">
        <v>87</v>
      </c>
      <c r="BK308" s="113">
        <f>ROUND(I308*H308,2)</f>
        <v>0</v>
      </c>
      <c r="BL308" s="17" t="s">
        <v>134</v>
      </c>
      <c r="BM308" s="207" t="s">
        <v>441</v>
      </c>
    </row>
    <row r="309" spans="1:65" s="13" customFormat="1" ht="11.25">
      <c r="B309" s="208"/>
      <c r="C309" s="209"/>
      <c r="D309" s="210" t="s">
        <v>136</v>
      </c>
      <c r="E309" s="211" t="s">
        <v>1</v>
      </c>
      <c r="F309" s="212" t="s">
        <v>442</v>
      </c>
      <c r="G309" s="209"/>
      <c r="H309" s="213">
        <v>320</v>
      </c>
      <c r="I309" s="214"/>
      <c r="J309" s="209"/>
      <c r="K309" s="209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136</v>
      </c>
      <c r="AU309" s="219" t="s">
        <v>89</v>
      </c>
      <c r="AV309" s="13" t="s">
        <v>89</v>
      </c>
      <c r="AW309" s="13" t="s">
        <v>32</v>
      </c>
      <c r="AX309" s="13" t="s">
        <v>79</v>
      </c>
      <c r="AY309" s="219" t="s">
        <v>128</v>
      </c>
    </row>
    <row r="310" spans="1:65" s="14" customFormat="1" ht="11.25">
      <c r="B310" s="220"/>
      <c r="C310" s="221"/>
      <c r="D310" s="210" t="s">
        <v>136</v>
      </c>
      <c r="E310" s="222" t="s">
        <v>1</v>
      </c>
      <c r="F310" s="223" t="s">
        <v>139</v>
      </c>
      <c r="G310" s="221"/>
      <c r="H310" s="224">
        <v>320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136</v>
      </c>
      <c r="AU310" s="230" t="s">
        <v>89</v>
      </c>
      <c r="AV310" s="14" t="s">
        <v>134</v>
      </c>
      <c r="AW310" s="14" t="s">
        <v>32</v>
      </c>
      <c r="AX310" s="14" t="s">
        <v>87</v>
      </c>
      <c r="AY310" s="230" t="s">
        <v>128</v>
      </c>
    </row>
    <row r="311" spans="1:65" s="2" customFormat="1" ht="24">
      <c r="A311" s="35"/>
      <c r="B311" s="36"/>
      <c r="C311" s="246" t="s">
        <v>443</v>
      </c>
      <c r="D311" s="246" t="s">
        <v>225</v>
      </c>
      <c r="E311" s="247" t="s">
        <v>444</v>
      </c>
      <c r="F311" s="248" t="s">
        <v>445</v>
      </c>
      <c r="G311" s="249" t="s">
        <v>228</v>
      </c>
      <c r="H311" s="250">
        <v>250</v>
      </c>
      <c r="I311" s="251"/>
      <c r="J311" s="252">
        <f>ROUND(I311*H311,2)</f>
        <v>0</v>
      </c>
      <c r="K311" s="248" t="s">
        <v>1</v>
      </c>
      <c r="L311" s="253"/>
      <c r="M311" s="254" t="s">
        <v>1</v>
      </c>
      <c r="N311" s="255" t="s">
        <v>44</v>
      </c>
      <c r="O311" s="72"/>
      <c r="P311" s="205">
        <f>O311*H311</f>
        <v>0</v>
      </c>
      <c r="Q311" s="205">
        <v>0</v>
      </c>
      <c r="R311" s="205">
        <f>Q311*H311</f>
        <v>0</v>
      </c>
      <c r="S311" s="205">
        <v>0</v>
      </c>
      <c r="T311" s="206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7" t="s">
        <v>210</v>
      </c>
      <c r="AT311" s="207" t="s">
        <v>225</v>
      </c>
      <c r="AU311" s="207" t="s">
        <v>89</v>
      </c>
      <c r="AY311" s="17" t="s">
        <v>128</v>
      </c>
      <c r="BE311" s="113">
        <f>IF(N311="základní",J311,0)</f>
        <v>0</v>
      </c>
      <c r="BF311" s="113">
        <f>IF(N311="snížená",J311,0)</f>
        <v>0</v>
      </c>
      <c r="BG311" s="113">
        <f>IF(N311="zákl. přenesená",J311,0)</f>
        <v>0</v>
      </c>
      <c r="BH311" s="113">
        <f>IF(N311="sníž. přenesená",J311,0)</f>
        <v>0</v>
      </c>
      <c r="BI311" s="113">
        <f>IF(N311="nulová",J311,0)</f>
        <v>0</v>
      </c>
      <c r="BJ311" s="17" t="s">
        <v>87</v>
      </c>
      <c r="BK311" s="113">
        <f>ROUND(I311*H311,2)</f>
        <v>0</v>
      </c>
      <c r="BL311" s="17" t="s">
        <v>134</v>
      </c>
      <c r="BM311" s="207" t="s">
        <v>446</v>
      </c>
    </row>
    <row r="312" spans="1:65" s="13" customFormat="1" ht="11.25">
      <c r="B312" s="208"/>
      <c r="C312" s="209"/>
      <c r="D312" s="210" t="s">
        <v>136</v>
      </c>
      <c r="E312" s="211" t="s">
        <v>1</v>
      </c>
      <c r="F312" s="212" t="s">
        <v>447</v>
      </c>
      <c r="G312" s="209"/>
      <c r="H312" s="213">
        <v>250</v>
      </c>
      <c r="I312" s="214"/>
      <c r="J312" s="209"/>
      <c r="K312" s="209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136</v>
      </c>
      <c r="AU312" s="219" t="s">
        <v>89</v>
      </c>
      <c r="AV312" s="13" t="s">
        <v>89</v>
      </c>
      <c r="AW312" s="13" t="s">
        <v>32</v>
      </c>
      <c r="AX312" s="13" t="s">
        <v>79</v>
      </c>
      <c r="AY312" s="219" t="s">
        <v>128</v>
      </c>
    </row>
    <row r="313" spans="1:65" s="14" customFormat="1" ht="11.25">
      <c r="B313" s="220"/>
      <c r="C313" s="221"/>
      <c r="D313" s="210" t="s">
        <v>136</v>
      </c>
      <c r="E313" s="222" t="s">
        <v>1</v>
      </c>
      <c r="F313" s="223" t="s">
        <v>139</v>
      </c>
      <c r="G313" s="221"/>
      <c r="H313" s="224">
        <v>250</v>
      </c>
      <c r="I313" s="225"/>
      <c r="J313" s="221"/>
      <c r="K313" s="221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136</v>
      </c>
      <c r="AU313" s="230" t="s">
        <v>89</v>
      </c>
      <c r="AV313" s="14" t="s">
        <v>134</v>
      </c>
      <c r="AW313" s="14" t="s">
        <v>32</v>
      </c>
      <c r="AX313" s="14" t="s">
        <v>87</v>
      </c>
      <c r="AY313" s="230" t="s">
        <v>128</v>
      </c>
    </row>
    <row r="314" spans="1:65" s="2" customFormat="1" ht="24">
      <c r="A314" s="35"/>
      <c r="B314" s="36"/>
      <c r="C314" s="246" t="s">
        <v>448</v>
      </c>
      <c r="D314" s="246" t="s">
        <v>225</v>
      </c>
      <c r="E314" s="247" t="s">
        <v>449</v>
      </c>
      <c r="F314" s="248" t="s">
        <v>450</v>
      </c>
      <c r="G314" s="249" t="s">
        <v>228</v>
      </c>
      <c r="H314" s="250">
        <v>320</v>
      </c>
      <c r="I314" s="251"/>
      <c r="J314" s="252">
        <f>ROUND(I314*H314,2)</f>
        <v>0</v>
      </c>
      <c r="K314" s="248" t="s">
        <v>1</v>
      </c>
      <c r="L314" s="253"/>
      <c r="M314" s="254" t="s">
        <v>1</v>
      </c>
      <c r="N314" s="255" t="s">
        <v>44</v>
      </c>
      <c r="O314" s="72"/>
      <c r="P314" s="205">
        <f>O314*H314</f>
        <v>0</v>
      </c>
      <c r="Q314" s="205">
        <v>0</v>
      </c>
      <c r="R314" s="205">
        <f>Q314*H314</f>
        <v>0</v>
      </c>
      <c r="S314" s="205">
        <v>0</v>
      </c>
      <c r="T314" s="206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7" t="s">
        <v>210</v>
      </c>
      <c r="AT314" s="207" t="s">
        <v>225</v>
      </c>
      <c r="AU314" s="207" t="s">
        <v>89</v>
      </c>
      <c r="AY314" s="17" t="s">
        <v>128</v>
      </c>
      <c r="BE314" s="113">
        <f>IF(N314="základní",J314,0)</f>
        <v>0</v>
      </c>
      <c r="BF314" s="113">
        <f>IF(N314="snížená",J314,0)</f>
        <v>0</v>
      </c>
      <c r="BG314" s="113">
        <f>IF(N314="zákl. přenesená",J314,0)</f>
        <v>0</v>
      </c>
      <c r="BH314" s="113">
        <f>IF(N314="sníž. přenesená",J314,0)</f>
        <v>0</v>
      </c>
      <c r="BI314" s="113">
        <f>IF(N314="nulová",J314,0)</f>
        <v>0</v>
      </c>
      <c r="BJ314" s="17" t="s">
        <v>87</v>
      </c>
      <c r="BK314" s="113">
        <f>ROUND(I314*H314,2)</f>
        <v>0</v>
      </c>
      <c r="BL314" s="17" t="s">
        <v>134</v>
      </c>
      <c r="BM314" s="207" t="s">
        <v>451</v>
      </c>
    </row>
    <row r="315" spans="1:65" s="13" customFormat="1" ht="11.25">
      <c r="B315" s="208"/>
      <c r="C315" s="209"/>
      <c r="D315" s="210" t="s">
        <v>136</v>
      </c>
      <c r="E315" s="211" t="s">
        <v>1</v>
      </c>
      <c r="F315" s="212" t="s">
        <v>442</v>
      </c>
      <c r="G315" s="209"/>
      <c r="H315" s="213">
        <v>320</v>
      </c>
      <c r="I315" s="214"/>
      <c r="J315" s="209"/>
      <c r="K315" s="209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136</v>
      </c>
      <c r="AU315" s="219" t="s">
        <v>89</v>
      </c>
      <c r="AV315" s="13" t="s">
        <v>89</v>
      </c>
      <c r="AW315" s="13" t="s">
        <v>32</v>
      </c>
      <c r="AX315" s="13" t="s">
        <v>79</v>
      </c>
      <c r="AY315" s="219" t="s">
        <v>128</v>
      </c>
    </row>
    <row r="316" spans="1:65" s="14" customFormat="1" ht="11.25">
      <c r="B316" s="220"/>
      <c r="C316" s="221"/>
      <c r="D316" s="210" t="s">
        <v>136</v>
      </c>
      <c r="E316" s="222" t="s">
        <v>1</v>
      </c>
      <c r="F316" s="223" t="s">
        <v>139</v>
      </c>
      <c r="G316" s="221"/>
      <c r="H316" s="224">
        <v>320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136</v>
      </c>
      <c r="AU316" s="230" t="s">
        <v>89</v>
      </c>
      <c r="AV316" s="14" t="s">
        <v>134</v>
      </c>
      <c r="AW316" s="14" t="s">
        <v>32</v>
      </c>
      <c r="AX316" s="14" t="s">
        <v>87</v>
      </c>
      <c r="AY316" s="230" t="s">
        <v>128</v>
      </c>
    </row>
    <row r="317" spans="1:65" s="2" customFormat="1" ht="21.75" customHeight="1">
      <c r="A317" s="35"/>
      <c r="B317" s="36"/>
      <c r="C317" s="246" t="s">
        <v>452</v>
      </c>
      <c r="D317" s="246" t="s">
        <v>225</v>
      </c>
      <c r="E317" s="247" t="s">
        <v>453</v>
      </c>
      <c r="F317" s="248" t="s">
        <v>454</v>
      </c>
      <c r="G317" s="249" t="s">
        <v>228</v>
      </c>
      <c r="H317" s="250">
        <v>130</v>
      </c>
      <c r="I317" s="251"/>
      <c r="J317" s="252">
        <f>ROUND(I317*H317,2)</f>
        <v>0</v>
      </c>
      <c r="K317" s="248" t="s">
        <v>1</v>
      </c>
      <c r="L317" s="253"/>
      <c r="M317" s="254" t="s">
        <v>1</v>
      </c>
      <c r="N317" s="255" t="s">
        <v>44</v>
      </c>
      <c r="O317" s="72"/>
      <c r="P317" s="205">
        <f>O317*H317</f>
        <v>0</v>
      </c>
      <c r="Q317" s="205">
        <v>0</v>
      </c>
      <c r="R317" s="205">
        <f>Q317*H317</f>
        <v>0</v>
      </c>
      <c r="S317" s="205">
        <v>0</v>
      </c>
      <c r="T317" s="206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7" t="s">
        <v>210</v>
      </c>
      <c r="AT317" s="207" t="s">
        <v>225</v>
      </c>
      <c r="AU317" s="207" t="s">
        <v>89</v>
      </c>
      <c r="AY317" s="17" t="s">
        <v>128</v>
      </c>
      <c r="BE317" s="113">
        <f>IF(N317="základní",J317,0)</f>
        <v>0</v>
      </c>
      <c r="BF317" s="113">
        <f>IF(N317="snížená",J317,0)</f>
        <v>0</v>
      </c>
      <c r="BG317" s="113">
        <f>IF(N317="zákl. přenesená",J317,0)</f>
        <v>0</v>
      </c>
      <c r="BH317" s="113">
        <f>IF(N317="sníž. přenesená",J317,0)</f>
        <v>0</v>
      </c>
      <c r="BI317" s="113">
        <f>IF(N317="nulová",J317,0)</f>
        <v>0</v>
      </c>
      <c r="BJ317" s="17" t="s">
        <v>87</v>
      </c>
      <c r="BK317" s="113">
        <f>ROUND(I317*H317,2)</f>
        <v>0</v>
      </c>
      <c r="BL317" s="17" t="s">
        <v>134</v>
      </c>
      <c r="BM317" s="207" t="s">
        <v>455</v>
      </c>
    </row>
    <row r="318" spans="1:65" s="13" customFormat="1" ht="11.25">
      <c r="B318" s="208"/>
      <c r="C318" s="209"/>
      <c r="D318" s="210" t="s">
        <v>136</v>
      </c>
      <c r="E318" s="211" t="s">
        <v>1</v>
      </c>
      <c r="F318" s="212" t="s">
        <v>456</v>
      </c>
      <c r="G318" s="209"/>
      <c r="H318" s="213">
        <v>130</v>
      </c>
      <c r="I318" s="214"/>
      <c r="J318" s="209"/>
      <c r="K318" s="209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136</v>
      </c>
      <c r="AU318" s="219" t="s">
        <v>89</v>
      </c>
      <c r="AV318" s="13" t="s">
        <v>89</v>
      </c>
      <c r="AW318" s="13" t="s">
        <v>32</v>
      </c>
      <c r="AX318" s="13" t="s">
        <v>79</v>
      </c>
      <c r="AY318" s="219" t="s">
        <v>128</v>
      </c>
    </row>
    <row r="319" spans="1:65" s="14" customFormat="1" ht="11.25">
      <c r="B319" s="220"/>
      <c r="C319" s="221"/>
      <c r="D319" s="210" t="s">
        <v>136</v>
      </c>
      <c r="E319" s="222" t="s">
        <v>1</v>
      </c>
      <c r="F319" s="223" t="s">
        <v>139</v>
      </c>
      <c r="G319" s="221"/>
      <c r="H319" s="224">
        <v>130</v>
      </c>
      <c r="I319" s="225"/>
      <c r="J319" s="221"/>
      <c r="K319" s="221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136</v>
      </c>
      <c r="AU319" s="230" t="s">
        <v>89</v>
      </c>
      <c r="AV319" s="14" t="s">
        <v>134</v>
      </c>
      <c r="AW319" s="14" t="s">
        <v>32</v>
      </c>
      <c r="AX319" s="14" t="s">
        <v>87</v>
      </c>
      <c r="AY319" s="230" t="s">
        <v>128</v>
      </c>
    </row>
    <row r="320" spans="1:65" s="12" customFormat="1" ht="22.9" customHeight="1">
      <c r="B320" s="180"/>
      <c r="C320" s="181"/>
      <c r="D320" s="182" t="s">
        <v>78</v>
      </c>
      <c r="E320" s="194" t="s">
        <v>457</v>
      </c>
      <c r="F320" s="194" t="s">
        <v>458</v>
      </c>
      <c r="G320" s="181"/>
      <c r="H320" s="181"/>
      <c r="I320" s="184"/>
      <c r="J320" s="195">
        <f>BK320</f>
        <v>0</v>
      </c>
      <c r="K320" s="181"/>
      <c r="L320" s="186"/>
      <c r="M320" s="187"/>
      <c r="N320" s="188"/>
      <c r="O320" s="188"/>
      <c r="P320" s="189">
        <f>SUM(P321:P371)</f>
        <v>0</v>
      </c>
      <c r="Q320" s="188"/>
      <c r="R320" s="189">
        <f>SUM(R321:R371)</f>
        <v>7.5133369999999999</v>
      </c>
      <c r="S320" s="188"/>
      <c r="T320" s="190">
        <f>SUM(T321:T371)</f>
        <v>0</v>
      </c>
      <c r="AR320" s="191" t="s">
        <v>87</v>
      </c>
      <c r="AT320" s="192" t="s">
        <v>78</v>
      </c>
      <c r="AU320" s="192" t="s">
        <v>87</v>
      </c>
      <c r="AY320" s="191" t="s">
        <v>128</v>
      </c>
      <c r="BK320" s="193">
        <f>SUM(BK321:BK371)</f>
        <v>0</v>
      </c>
    </row>
    <row r="321" spans="1:65" s="2" customFormat="1" ht="24">
      <c r="A321" s="35"/>
      <c r="B321" s="36"/>
      <c r="C321" s="196" t="s">
        <v>459</v>
      </c>
      <c r="D321" s="196" t="s">
        <v>130</v>
      </c>
      <c r="E321" s="197" t="s">
        <v>460</v>
      </c>
      <c r="F321" s="198" t="s">
        <v>461</v>
      </c>
      <c r="G321" s="199" t="s">
        <v>150</v>
      </c>
      <c r="H321" s="200">
        <v>521</v>
      </c>
      <c r="I321" s="201"/>
      <c r="J321" s="202">
        <f>ROUND(I321*H321,2)</f>
        <v>0</v>
      </c>
      <c r="K321" s="198" t="s">
        <v>163</v>
      </c>
      <c r="L321" s="38"/>
      <c r="M321" s="203" t="s">
        <v>1</v>
      </c>
      <c r="N321" s="204" t="s">
        <v>44</v>
      </c>
      <c r="O321" s="72"/>
      <c r="P321" s="205">
        <f>O321*H321</f>
        <v>0</v>
      </c>
      <c r="Q321" s="205">
        <v>0</v>
      </c>
      <c r="R321" s="205">
        <f>Q321*H321</f>
        <v>0</v>
      </c>
      <c r="S321" s="205">
        <v>0</v>
      </c>
      <c r="T321" s="206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7" t="s">
        <v>134</v>
      </c>
      <c r="AT321" s="207" t="s">
        <v>130</v>
      </c>
      <c r="AU321" s="207" t="s">
        <v>89</v>
      </c>
      <c r="AY321" s="17" t="s">
        <v>128</v>
      </c>
      <c r="BE321" s="113">
        <f>IF(N321="základní",J321,0)</f>
        <v>0</v>
      </c>
      <c r="BF321" s="113">
        <f>IF(N321="snížená",J321,0)</f>
        <v>0</v>
      </c>
      <c r="BG321" s="113">
        <f>IF(N321="zákl. přenesená",J321,0)</f>
        <v>0</v>
      </c>
      <c r="BH321" s="113">
        <f>IF(N321="sníž. přenesená",J321,0)</f>
        <v>0</v>
      </c>
      <c r="BI321" s="113">
        <f>IF(N321="nulová",J321,0)</f>
        <v>0</v>
      </c>
      <c r="BJ321" s="17" t="s">
        <v>87</v>
      </c>
      <c r="BK321" s="113">
        <f>ROUND(I321*H321,2)</f>
        <v>0</v>
      </c>
      <c r="BL321" s="17" t="s">
        <v>134</v>
      </c>
      <c r="BM321" s="207" t="s">
        <v>462</v>
      </c>
    </row>
    <row r="322" spans="1:65" s="13" customFormat="1" ht="11.25">
      <c r="B322" s="208"/>
      <c r="C322" s="209"/>
      <c r="D322" s="210" t="s">
        <v>136</v>
      </c>
      <c r="E322" s="211" t="s">
        <v>1</v>
      </c>
      <c r="F322" s="212" t="s">
        <v>463</v>
      </c>
      <c r="G322" s="209"/>
      <c r="H322" s="213">
        <v>521</v>
      </c>
      <c r="I322" s="214"/>
      <c r="J322" s="209"/>
      <c r="K322" s="209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136</v>
      </c>
      <c r="AU322" s="219" t="s">
        <v>89</v>
      </c>
      <c r="AV322" s="13" t="s">
        <v>89</v>
      </c>
      <c r="AW322" s="13" t="s">
        <v>32</v>
      </c>
      <c r="AX322" s="13" t="s">
        <v>79</v>
      </c>
      <c r="AY322" s="219" t="s">
        <v>128</v>
      </c>
    </row>
    <row r="323" spans="1:65" s="14" customFormat="1" ht="11.25">
      <c r="B323" s="220"/>
      <c r="C323" s="221"/>
      <c r="D323" s="210" t="s">
        <v>136</v>
      </c>
      <c r="E323" s="222" t="s">
        <v>1</v>
      </c>
      <c r="F323" s="223" t="s">
        <v>139</v>
      </c>
      <c r="G323" s="221"/>
      <c r="H323" s="224">
        <v>521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136</v>
      </c>
      <c r="AU323" s="230" t="s">
        <v>89</v>
      </c>
      <c r="AV323" s="14" t="s">
        <v>134</v>
      </c>
      <c r="AW323" s="14" t="s">
        <v>32</v>
      </c>
      <c r="AX323" s="14" t="s">
        <v>87</v>
      </c>
      <c r="AY323" s="230" t="s">
        <v>128</v>
      </c>
    </row>
    <row r="324" spans="1:65" s="2" customFormat="1" ht="24">
      <c r="A324" s="35"/>
      <c r="B324" s="36"/>
      <c r="C324" s="196" t="s">
        <v>464</v>
      </c>
      <c r="D324" s="196" t="s">
        <v>130</v>
      </c>
      <c r="E324" s="197" t="s">
        <v>333</v>
      </c>
      <c r="F324" s="198" t="s">
        <v>334</v>
      </c>
      <c r="G324" s="199" t="s">
        <v>150</v>
      </c>
      <c r="H324" s="200">
        <v>521</v>
      </c>
      <c r="I324" s="201"/>
      <c r="J324" s="202">
        <f>ROUND(I324*H324,2)</f>
        <v>0</v>
      </c>
      <c r="K324" s="198" t="s">
        <v>163</v>
      </c>
      <c r="L324" s="38"/>
      <c r="M324" s="203" t="s">
        <v>1</v>
      </c>
      <c r="N324" s="204" t="s">
        <v>44</v>
      </c>
      <c r="O324" s="72"/>
      <c r="P324" s="205">
        <f>O324*H324</f>
        <v>0</v>
      </c>
      <c r="Q324" s="205">
        <v>0</v>
      </c>
      <c r="R324" s="205">
        <f>Q324*H324</f>
        <v>0</v>
      </c>
      <c r="S324" s="205">
        <v>0</v>
      </c>
      <c r="T324" s="206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7" t="s">
        <v>134</v>
      </c>
      <c r="AT324" s="207" t="s">
        <v>130</v>
      </c>
      <c r="AU324" s="207" t="s">
        <v>89</v>
      </c>
      <c r="AY324" s="17" t="s">
        <v>128</v>
      </c>
      <c r="BE324" s="113">
        <f>IF(N324="základní",J324,0)</f>
        <v>0</v>
      </c>
      <c r="BF324" s="113">
        <f>IF(N324="snížená",J324,0)</f>
        <v>0</v>
      </c>
      <c r="BG324" s="113">
        <f>IF(N324="zákl. přenesená",J324,0)</f>
        <v>0</v>
      </c>
      <c r="BH324" s="113">
        <f>IF(N324="sníž. přenesená",J324,0)</f>
        <v>0</v>
      </c>
      <c r="BI324" s="113">
        <f>IF(N324="nulová",J324,0)</f>
        <v>0</v>
      </c>
      <c r="BJ324" s="17" t="s">
        <v>87</v>
      </c>
      <c r="BK324" s="113">
        <f>ROUND(I324*H324,2)</f>
        <v>0</v>
      </c>
      <c r="BL324" s="17" t="s">
        <v>134</v>
      </c>
      <c r="BM324" s="207" t="s">
        <v>465</v>
      </c>
    </row>
    <row r="325" spans="1:65" s="13" customFormat="1" ht="11.25">
      <c r="B325" s="208"/>
      <c r="C325" s="209"/>
      <c r="D325" s="210" t="s">
        <v>136</v>
      </c>
      <c r="E325" s="211" t="s">
        <v>1</v>
      </c>
      <c r="F325" s="212" t="s">
        <v>466</v>
      </c>
      <c r="G325" s="209"/>
      <c r="H325" s="213">
        <v>521</v>
      </c>
      <c r="I325" s="214"/>
      <c r="J325" s="209"/>
      <c r="K325" s="209"/>
      <c r="L325" s="215"/>
      <c r="M325" s="216"/>
      <c r="N325" s="217"/>
      <c r="O325" s="217"/>
      <c r="P325" s="217"/>
      <c r="Q325" s="217"/>
      <c r="R325" s="217"/>
      <c r="S325" s="217"/>
      <c r="T325" s="218"/>
      <c r="AT325" s="219" t="s">
        <v>136</v>
      </c>
      <c r="AU325" s="219" t="s">
        <v>89</v>
      </c>
      <c r="AV325" s="13" t="s">
        <v>89</v>
      </c>
      <c r="AW325" s="13" t="s">
        <v>32</v>
      </c>
      <c r="AX325" s="13" t="s">
        <v>79</v>
      </c>
      <c r="AY325" s="219" t="s">
        <v>128</v>
      </c>
    </row>
    <row r="326" spans="1:65" s="14" customFormat="1" ht="11.25">
      <c r="B326" s="220"/>
      <c r="C326" s="221"/>
      <c r="D326" s="210" t="s">
        <v>136</v>
      </c>
      <c r="E326" s="222" t="s">
        <v>1</v>
      </c>
      <c r="F326" s="223" t="s">
        <v>139</v>
      </c>
      <c r="G326" s="221"/>
      <c r="H326" s="224">
        <v>521</v>
      </c>
      <c r="I326" s="225"/>
      <c r="J326" s="221"/>
      <c r="K326" s="221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136</v>
      </c>
      <c r="AU326" s="230" t="s">
        <v>89</v>
      </c>
      <c r="AV326" s="14" t="s">
        <v>134</v>
      </c>
      <c r="AW326" s="14" t="s">
        <v>32</v>
      </c>
      <c r="AX326" s="14" t="s">
        <v>87</v>
      </c>
      <c r="AY326" s="230" t="s">
        <v>128</v>
      </c>
    </row>
    <row r="327" spans="1:65" s="2" customFormat="1" ht="21.75" customHeight="1">
      <c r="A327" s="35"/>
      <c r="B327" s="36"/>
      <c r="C327" s="196" t="s">
        <v>467</v>
      </c>
      <c r="D327" s="196" t="s">
        <v>130</v>
      </c>
      <c r="E327" s="197" t="s">
        <v>338</v>
      </c>
      <c r="F327" s="198" t="s">
        <v>339</v>
      </c>
      <c r="G327" s="199" t="s">
        <v>150</v>
      </c>
      <c r="H327" s="200">
        <v>521</v>
      </c>
      <c r="I327" s="201"/>
      <c r="J327" s="202">
        <f>ROUND(I327*H327,2)</f>
        <v>0</v>
      </c>
      <c r="K327" s="198" t="s">
        <v>163</v>
      </c>
      <c r="L327" s="38"/>
      <c r="M327" s="203" t="s">
        <v>1</v>
      </c>
      <c r="N327" s="204" t="s">
        <v>44</v>
      </c>
      <c r="O327" s="72"/>
      <c r="P327" s="205">
        <f>O327*H327</f>
        <v>0</v>
      </c>
      <c r="Q327" s="205">
        <v>0</v>
      </c>
      <c r="R327" s="205">
        <f>Q327*H327</f>
        <v>0</v>
      </c>
      <c r="S327" s="205">
        <v>0</v>
      </c>
      <c r="T327" s="206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7" t="s">
        <v>134</v>
      </c>
      <c r="AT327" s="207" t="s">
        <v>130</v>
      </c>
      <c r="AU327" s="207" t="s">
        <v>89</v>
      </c>
      <c r="AY327" s="17" t="s">
        <v>128</v>
      </c>
      <c r="BE327" s="113">
        <f>IF(N327="základní",J327,0)</f>
        <v>0</v>
      </c>
      <c r="BF327" s="113">
        <f>IF(N327="snížená",J327,0)</f>
        <v>0</v>
      </c>
      <c r="BG327" s="113">
        <f>IF(N327="zákl. přenesená",J327,0)</f>
        <v>0</v>
      </c>
      <c r="BH327" s="113">
        <f>IF(N327="sníž. přenesená",J327,0)</f>
        <v>0</v>
      </c>
      <c r="BI327" s="113">
        <f>IF(N327="nulová",J327,0)</f>
        <v>0</v>
      </c>
      <c r="BJ327" s="17" t="s">
        <v>87</v>
      </c>
      <c r="BK327" s="113">
        <f>ROUND(I327*H327,2)</f>
        <v>0</v>
      </c>
      <c r="BL327" s="17" t="s">
        <v>134</v>
      </c>
      <c r="BM327" s="207" t="s">
        <v>468</v>
      </c>
    </row>
    <row r="328" spans="1:65" s="13" customFormat="1" ht="11.25">
      <c r="B328" s="208"/>
      <c r="C328" s="209"/>
      <c r="D328" s="210" t="s">
        <v>136</v>
      </c>
      <c r="E328" s="211" t="s">
        <v>1</v>
      </c>
      <c r="F328" s="212" t="s">
        <v>466</v>
      </c>
      <c r="G328" s="209"/>
      <c r="H328" s="213">
        <v>521</v>
      </c>
      <c r="I328" s="214"/>
      <c r="J328" s="209"/>
      <c r="K328" s="209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136</v>
      </c>
      <c r="AU328" s="219" t="s">
        <v>89</v>
      </c>
      <c r="AV328" s="13" t="s">
        <v>89</v>
      </c>
      <c r="AW328" s="13" t="s">
        <v>32</v>
      </c>
      <c r="AX328" s="13" t="s">
        <v>79</v>
      </c>
      <c r="AY328" s="219" t="s">
        <v>128</v>
      </c>
    </row>
    <row r="329" spans="1:65" s="14" customFormat="1" ht="11.25">
      <c r="B329" s="220"/>
      <c r="C329" s="221"/>
      <c r="D329" s="210" t="s">
        <v>136</v>
      </c>
      <c r="E329" s="222" t="s">
        <v>1</v>
      </c>
      <c r="F329" s="223" t="s">
        <v>139</v>
      </c>
      <c r="G329" s="221"/>
      <c r="H329" s="224">
        <v>521</v>
      </c>
      <c r="I329" s="225"/>
      <c r="J329" s="221"/>
      <c r="K329" s="221"/>
      <c r="L329" s="226"/>
      <c r="M329" s="227"/>
      <c r="N329" s="228"/>
      <c r="O329" s="228"/>
      <c r="P329" s="228"/>
      <c r="Q329" s="228"/>
      <c r="R329" s="228"/>
      <c r="S329" s="228"/>
      <c r="T329" s="229"/>
      <c r="AT329" s="230" t="s">
        <v>136</v>
      </c>
      <c r="AU329" s="230" t="s">
        <v>89</v>
      </c>
      <c r="AV329" s="14" t="s">
        <v>134</v>
      </c>
      <c r="AW329" s="14" t="s">
        <v>32</v>
      </c>
      <c r="AX329" s="14" t="s">
        <v>87</v>
      </c>
      <c r="AY329" s="230" t="s">
        <v>128</v>
      </c>
    </row>
    <row r="330" spans="1:65" s="2" customFormat="1" ht="33" customHeight="1">
      <c r="A330" s="35"/>
      <c r="B330" s="36"/>
      <c r="C330" s="196" t="s">
        <v>469</v>
      </c>
      <c r="D330" s="196" t="s">
        <v>130</v>
      </c>
      <c r="E330" s="197" t="s">
        <v>470</v>
      </c>
      <c r="F330" s="198" t="s">
        <v>343</v>
      </c>
      <c r="G330" s="199" t="s">
        <v>178</v>
      </c>
      <c r="H330" s="200">
        <v>2945</v>
      </c>
      <c r="I330" s="201"/>
      <c r="J330" s="202">
        <f>ROUND(I330*H330,2)</f>
        <v>0</v>
      </c>
      <c r="K330" s="198" t="s">
        <v>163</v>
      </c>
      <c r="L330" s="38"/>
      <c r="M330" s="203" t="s">
        <v>1</v>
      </c>
      <c r="N330" s="204" t="s">
        <v>44</v>
      </c>
      <c r="O330" s="72"/>
      <c r="P330" s="205">
        <f>O330*H330</f>
        <v>0</v>
      </c>
      <c r="Q330" s="205">
        <v>0</v>
      </c>
      <c r="R330" s="205">
        <f>Q330*H330</f>
        <v>0</v>
      </c>
      <c r="S330" s="205">
        <v>0</v>
      </c>
      <c r="T330" s="206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7" t="s">
        <v>134</v>
      </c>
      <c r="AT330" s="207" t="s">
        <v>130</v>
      </c>
      <c r="AU330" s="207" t="s">
        <v>89</v>
      </c>
      <c r="AY330" s="17" t="s">
        <v>128</v>
      </c>
      <c r="BE330" s="113">
        <f>IF(N330="základní",J330,0)</f>
        <v>0</v>
      </c>
      <c r="BF330" s="113">
        <f>IF(N330="snížená",J330,0)</f>
        <v>0</v>
      </c>
      <c r="BG330" s="113">
        <f>IF(N330="zákl. přenesená",J330,0)</f>
        <v>0</v>
      </c>
      <c r="BH330" s="113">
        <f>IF(N330="sníž. přenesená",J330,0)</f>
        <v>0</v>
      </c>
      <c r="BI330" s="113">
        <f>IF(N330="nulová",J330,0)</f>
        <v>0</v>
      </c>
      <c r="BJ330" s="17" t="s">
        <v>87</v>
      </c>
      <c r="BK330" s="113">
        <f>ROUND(I330*H330,2)</f>
        <v>0</v>
      </c>
      <c r="BL330" s="17" t="s">
        <v>134</v>
      </c>
      <c r="BM330" s="207" t="s">
        <v>471</v>
      </c>
    </row>
    <row r="331" spans="1:65" s="13" customFormat="1" ht="22.5">
      <c r="B331" s="208"/>
      <c r="C331" s="209"/>
      <c r="D331" s="210" t="s">
        <v>136</v>
      </c>
      <c r="E331" s="211" t="s">
        <v>1</v>
      </c>
      <c r="F331" s="212" t="s">
        <v>472</v>
      </c>
      <c r="G331" s="209"/>
      <c r="H331" s="213">
        <v>2230</v>
      </c>
      <c r="I331" s="214"/>
      <c r="J331" s="209"/>
      <c r="K331" s="209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136</v>
      </c>
      <c r="AU331" s="219" t="s">
        <v>89</v>
      </c>
      <c r="AV331" s="13" t="s">
        <v>89</v>
      </c>
      <c r="AW331" s="13" t="s">
        <v>32</v>
      </c>
      <c r="AX331" s="13" t="s">
        <v>79</v>
      </c>
      <c r="AY331" s="219" t="s">
        <v>128</v>
      </c>
    </row>
    <row r="332" spans="1:65" s="13" customFormat="1" ht="22.5">
      <c r="B332" s="208"/>
      <c r="C332" s="209"/>
      <c r="D332" s="210" t="s">
        <v>136</v>
      </c>
      <c r="E332" s="211" t="s">
        <v>1</v>
      </c>
      <c r="F332" s="212" t="s">
        <v>473</v>
      </c>
      <c r="G332" s="209"/>
      <c r="H332" s="213">
        <v>715</v>
      </c>
      <c r="I332" s="214"/>
      <c r="J332" s="209"/>
      <c r="K332" s="209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136</v>
      </c>
      <c r="AU332" s="219" t="s">
        <v>89</v>
      </c>
      <c r="AV332" s="13" t="s">
        <v>89</v>
      </c>
      <c r="AW332" s="13" t="s">
        <v>32</v>
      </c>
      <c r="AX332" s="13" t="s">
        <v>79</v>
      </c>
      <c r="AY332" s="219" t="s">
        <v>128</v>
      </c>
    </row>
    <row r="333" spans="1:65" s="14" customFormat="1" ht="11.25">
      <c r="B333" s="220"/>
      <c r="C333" s="221"/>
      <c r="D333" s="210" t="s">
        <v>136</v>
      </c>
      <c r="E333" s="222" t="s">
        <v>1</v>
      </c>
      <c r="F333" s="223" t="s">
        <v>139</v>
      </c>
      <c r="G333" s="221"/>
      <c r="H333" s="224">
        <v>2945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136</v>
      </c>
      <c r="AU333" s="230" t="s">
        <v>89</v>
      </c>
      <c r="AV333" s="14" t="s">
        <v>134</v>
      </c>
      <c r="AW333" s="14" t="s">
        <v>32</v>
      </c>
      <c r="AX333" s="14" t="s">
        <v>87</v>
      </c>
      <c r="AY333" s="230" t="s">
        <v>128</v>
      </c>
    </row>
    <row r="334" spans="1:65" s="2" customFormat="1" ht="21.75" customHeight="1">
      <c r="A334" s="35"/>
      <c r="B334" s="36"/>
      <c r="C334" s="196" t="s">
        <v>474</v>
      </c>
      <c r="D334" s="196" t="s">
        <v>130</v>
      </c>
      <c r="E334" s="197" t="s">
        <v>475</v>
      </c>
      <c r="F334" s="198" t="s">
        <v>476</v>
      </c>
      <c r="G334" s="199" t="s">
        <v>178</v>
      </c>
      <c r="H334" s="200">
        <v>2945</v>
      </c>
      <c r="I334" s="201"/>
      <c r="J334" s="202">
        <f>ROUND(I334*H334,2)</f>
        <v>0</v>
      </c>
      <c r="K334" s="198" t="s">
        <v>163</v>
      </c>
      <c r="L334" s="38"/>
      <c r="M334" s="203" t="s">
        <v>1</v>
      </c>
      <c r="N334" s="204" t="s">
        <v>44</v>
      </c>
      <c r="O334" s="72"/>
      <c r="P334" s="205">
        <f>O334*H334</f>
        <v>0</v>
      </c>
      <c r="Q334" s="205">
        <v>0</v>
      </c>
      <c r="R334" s="205">
        <f>Q334*H334</f>
        <v>0</v>
      </c>
      <c r="S334" s="205">
        <v>0</v>
      </c>
      <c r="T334" s="206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7" t="s">
        <v>134</v>
      </c>
      <c r="AT334" s="207" t="s">
        <v>130</v>
      </c>
      <c r="AU334" s="207" t="s">
        <v>89</v>
      </c>
      <c r="AY334" s="17" t="s">
        <v>128</v>
      </c>
      <c r="BE334" s="113">
        <f>IF(N334="základní",J334,0)</f>
        <v>0</v>
      </c>
      <c r="BF334" s="113">
        <f>IF(N334="snížená",J334,0)</f>
        <v>0</v>
      </c>
      <c r="BG334" s="113">
        <f>IF(N334="zákl. přenesená",J334,0)</f>
        <v>0</v>
      </c>
      <c r="BH334" s="113">
        <f>IF(N334="sníž. přenesená",J334,0)</f>
        <v>0</v>
      </c>
      <c r="BI334" s="113">
        <f>IF(N334="nulová",J334,0)</f>
        <v>0</v>
      </c>
      <c r="BJ334" s="17" t="s">
        <v>87</v>
      </c>
      <c r="BK334" s="113">
        <f>ROUND(I334*H334,2)</f>
        <v>0</v>
      </c>
      <c r="BL334" s="17" t="s">
        <v>134</v>
      </c>
      <c r="BM334" s="207" t="s">
        <v>477</v>
      </c>
    </row>
    <row r="335" spans="1:65" s="13" customFormat="1" ht="22.5">
      <c r="B335" s="208"/>
      <c r="C335" s="209"/>
      <c r="D335" s="210" t="s">
        <v>136</v>
      </c>
      <c r="E335" s="211" t="s">
        <v>1</v>
      </c>
      <c r="F335" s="212" t="s">
        <v>472</v>
      </c>
      <c r="G335" s="209"/>
      <c r="H335" s="213">
        <v>2230</v>
      </c>
      <c r="I335" s="214"/>
      <c r="J335" s="209"/>
      <c r="K335" s="209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136</v>
      </c>
      <c r="AU335" s="219" t="s">
        <v>89</v>
      </c>
      <c r="AV335" s="13" t="s">
        <v>89</v>
      </c>
      <c r="AW335" s="13" t="s">
        <v>32</v>
      </c>
      <c r="AX335" s="13" t="s">
        <v>79</v>
      </c>
      <c r="AY335" s="219" t="s">
        <v>128</v>
      </c>
    </row>
    <row r="336" spans="1:65" s="13" customFormat="1" ht="22.5">
      <c r="B336" s="208"/>
      <c r="C336" s="209"/>
      <c r="D336" s="210" t="s">
        <v>136</v>
      </c>
      <c r="E336" s="211" t="s">
        <v>1</v>
      </c>
      <c r="F336" s="212" t="s">
        <v>473</v>
      </c>
      <c r="G336" s="209"/>
      <c r="H336" s="213">
        <v>715</v>
      </c>
      <c r="I336" s="214"/>
      <c r="J336" s="209"/>
      <c r="K336" s="209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136</v>
      </c>
      <c r="AU336" s="219" t="s">
        <v>89</v>
      </c>
      <c r="AV336" s="13" t="s">
        <v>89</v>
      </c>
      <c r="AW336" s="13" t="s">
        <v>32</v>
      </c>
      <c r="AX336" s="13" t="s">
        <v>79</v>
      </c>
      <c r="AY336" s="219" t="s">
        <v>128</v>
      </c>
    </row>
    <row r="337" spans="1:65" s="14" customFormat="1" ht="11.25">
      <c r="B337" s="220"/>
      <c r="C337" s="221"/>
      <c r="D337" s="210" t="s">
        <v>136</v>
      </c>
      <c r="E337" s="222" t="s">
        <v>1</v>
      </c>
      <c r="F337" s="223" t="s">
        <v>139</v>
      </c>
      <c r="G337" s="221"/>
      <c r="H337" s="224">
        <v>2945</v>
      </c>
      <c r="I337" s="225"/>
      <c r="J337" s="221"/>
      <c r="K337" s="221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136</v>
      </c>
      <c r="AU337" s="230" t="s">
        <v>89</v>
      </c>
      <c r="AV337" s="14" t="s">
        <v>134</v>
      </c>
      <c r="AW337" s="14" t="s">
        <v>32</v>
      </c>
      <c r="AX337" s="14" t="s">
        <v>87</v>
      </c>
      <c r="AY337" s="230" t="s">
        <v>128</v>
      </c>
    </row>
    <row r="338" spans="1:65" s="2" customFormat="1" ht="33" customHeight="1">
      <c r="A338" s="35"/>
      <c r="B338" s="36"/>
      <c r="C338" s="196" t="s">
        <v>478</v>
      </c>
      <c r="D338" s="196" t="s">
        <v>130</v>
      </c>
      <c r="E338" s="197" t="s">
        <v>479</v>
      </c>
      <c r="F338" s="198" t="s">
        <v>480</v>
      </c>
      <c r="G338" s="199" t="s">
        <v>150</v>
      </c>
      <c r="H338" s="200">
        <v>1042</v>
      </c>
      <c r="I338" s="201"/>
      <c r="J338" s="202">
        <f>ROUND(I338*H338,2)</f>
        <v>0</v>
      </c>
      <c r="K338" s="198" t="s">
        <v>1</v>
      </c>
      <c r="L338" s="38"/>
      <c r="M338" s="203" t="s">
        <v>1</v>
      </c>
      <c r="N338" s="204" t="s">
        <v>44</v>
      </c>
      <c r="O338" s="72"/>
      <c r="P338" s="205">
        <f>O338*H338</f>
        <v>0</v>
      </c>
      <c r="Q338" s="205">
        <v>0</v>
      </c>
      <c r="R338" s="205">
        <f>Q338*H338</f>
        <v>0</v>
      </c>
      <c r="S338" s="205">
        <v>0</v>
      </c>
      <c r="T338" s="206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7" t="s">
        <v>134</v>
      </c>
      <c r="AT338" s="207" t="s">
        <v>130</v>
      </c>
      <c r="AU338" s="207" t="s">
        <v>89</v>
      </c>
      <c r="AY338" s="17" t="s">
        <v>128</v>
      </c>
      <c r="BE338" s="113">
        <f>IF(N338="základní",J338,0)</f>
        <v>0</v>
      </c>
      <c r="BF338" s="113">
        <f>IF(N338="snížená",J338,0)</f>
        <v>0</v>
      </c>
      <c r="BG338" s="113">
        <f>IF(N338="zákl. přenesená",J338,0)</f>
        <v>0</v>
      </c>
      <c r="BH338" s="113">
        <f>IF(N338="sníž. přenesená",J338,0)</f>
        <v>0</v>
      </c>
      <c r="BI338" s="113">
        <f>IF(N338="nulová",J338,0)</f>
        <v>0</v>
      </c>
      <c r="BJ338" s="17" t="s">
        <v>87</v>
      </c>
      <c r="BK338" s="113">
        <f>ROUND(I338*H338,2)</f>
        <v>0</v>
      </c>
      <c r="BL338" s="17" t="s">
        <v>134</v>
      </c>
      <c r="BM338" s="207" t="s">
        <v>481</v>
      </c>
    </row>
    <row r="339" spans="1:65" s="13" customFormat="1" ht="11.25">
      <c r="B339" s="208"/>
      <c r="C339" s="209"/>
      <c r="D339" s="210" t="s">
        <v>136</v>
      </c>
      <c r="E339" s="211" t="s">
        <v>1</v>
      </c>
      <c r="F339" s="212" t="s">
        <v>482</v>
      </c>
      <c r="G339" s="209"/>
      <c r="H339" s="213">
        <v>1042</v>
      </c>
      <c r="I339" s="214"/>
      <c r="J339" s="209"/>
      <c r="K339" s="209"/>
      <c r="L339" s="215"/>
      <c r="M339" s="216"/>
      <c r="N339" s="217"/>
      <c r="O339" s="217"/>
      <c r="P339" s="217"/>
      <c r="Q339" s="217"/>
      <c r="R339" s="217"/>
      <c r="S339" s="217"/>
      <c r="T339" s="218"/>
      <c r="AT339" s="219" t="s">
        <v>136</v>
      </c>
      <c r="AU339" s="219" t="s">
        <v>89</v>
      </c>
      <c r="AV339" s="13" t="s">
        <v>89</v>
      </c>
      <c r="AW339" s="13" t="s">
        <v>32</v>
      </c>
      <c r="AX339" s="13" t="s">
        <v>79</v>
      </c>
      <c r="AY339" s="219" t="s">
        <v>128</v>
      </c>
    </row>
    <row r="340" spans="1:65" s="14" customFormat="1" ht="11.25">
      <c r="B340" s="220"/>
      <c r="C340" s="221"/>
      <c r="D340" s="210" t="s">
        <v>136</v>
      </c>
      <c r="E340" s="222" t="s">
        <v>1</v>
      </c>
      <c r="F340" s="223" t="s">
        <v>139</v>
      </c>
      <c r="G340" s="221"/>
      <c r="H340" s="224">
        <v>1042</v>
      </c>
      <c r="I340" s="225"/>
      <c r="J340" s="221"/>
      <c r="K340" s="221"/>
      <c r="L340" s="226"/>
      <c r="M340" s="227"/>
      <c r="N340" s="228"/>
      <c r="O340" s="228"/>
      <c r="P340" s="228"/>
      <c r="Q340" s="228"/>
      <c r="R340" s="228"/>
      <c r="S340" s="228"/>
      <c r="T340" s="229"/>
      <c r="AT340" s="230" t="s">
        <v>136</v>
      </c>
      <c r="AU340" s="230" t="s">
        <v>89</v>
      </c>
      <c r="AV340" s="14" t="s">
        <v>134</v>
      </c>
      <c r="AW340" s="14" t="s">
        <v>32</v>
      </c>
      <c r="AX340" s="14" t="s">
        <v>87</v>
      </c>
      <c r="AY340" s="230" t="s">
        <v>128</v>
      </c>
    </row>
    <row r="341" spans="1:65" s="2" customFormat="1" ht="24">
      <c r="A341" s="35"/>
      <c r="B341" s="36"/>
      <c r="C341" s="196" t="s">
        <v>483</v>
      </c>
      <c r="D341" s="196" t="s">
        <v>130</v>
      </c>
      <c r="E341" s="197" t="s">
        <v>484</v>
      </c>
      <c r="F341" s="198" t="s">
        <v>485</v>
      </c>
      <c r="G341" s="199" t="s">
        <v>150</v>
      </c>
      <c r="H341" s="200">
        <v>521</v>
      </c>
      <c r="I341" s="201"/>
      <c r="J341" s="202">
        <f>ROUND(I341*H341,2)</f>
        <v>0</v>
      </c>
      <c r="K341" s="198" t="s">
        <v>163</v>
      </c>
      <c r="L341" s="38"/>
      <c r="M341" s="203" t="s">
        <v>1</v>
      </c>
      <c r="N341" s="204" t="s">
        <v>44</v>
      </c>
      <c r="O341" s="72"/>
      <c r="P341" s="205">
        <f>O341*H341</f>
        <v>0</v>
      </c>
      <c r="Q341" s="205">
        <v>0</v>
      </c>
      <c r="R341" s="205">
        <f>Q341*H341</f>
        <v>0</v>
      </c>
      <c r="S341" s="205">
        <v>0</v>
      </c>
      <c r="T341" s="206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7" t="s">
        <v>134</v>
      </c>
      <c r="AT341" s="207" t="s">
        <v>130</v>
      </c>
      <c r="AU341" s="207" t="s">
        <v>89</v>
      </c>
      <c r="AY341" s="17" t="s">
        <v>128</v>
      </c>
      <c r="BE341" s="113">
        <f>IF(N341="základní",J341,0)</f>
        <v>0</v>
      </c>
      <c r="BF341" s="113">
        <f>IF(N341="snížená",J341,0)</f>
        <v>0</v>
      </c>
      <c r="BG341" s="113">
        <f>IF(N341="zákl. přenesená",J341,0)</f>
        <v>0</v>
      </c>
      <c r="BH341" s="113">
        <f>IF(N341="sníž. přenesená",J341,0)</f>
        <v>0</v>
      </c>
      <c r="BI341" s="113">
        <f>IF(N341="nulová",J341,0)</f>
        <v>0</v>
      </c>
      <c r="BJ341" s="17" t="s">
        <v>87</v>
      </c>
      <c r="BK341" s="113">
        <f>ROUND(I341*H341,2)</f>
        <v>0</v>
      </c>
      <c r="BL341" s="17" t="s">
        <v>134</v>
      </c>
      <c r="BM341" s="207" t="s">
        <v>486</v>
      </c>
    </row>
    <row r="342" spans="1:65" s="13" customFormat="1" ht="11.25">
      <c r="B342" s="208"/>
      <c r="C342" s="209"/>
      <c r="D342" s="210" t="s">
        <v>136</v>
      </c>
      <c r="E342" s="211" t="s">
        <v>1</v>
      </c>
      <c r="F342" s="212" t="s">
        <v>487</v>
      </c>
      <c r="G342" s="209"/>
      <c r="H342" s="213">
        <v>521</v>
      </c>
      <c r="I342" s="214"/>
      <c r="J342" s="209"/>
      <c r="K342" s="209"/>
      <c r="L342" s="215"/>
      <c r="M342" s="216"/>
      <c r="N342" s="217"/>
      <c r="O342" s="217"/>
      <c r="P342" s="217"/>
      <c r="Q342" s="217"/>
      <c r="R342" s="217"/>
      <c r="S342" s="217"/>
      <c r="T342" s="218"/>
      <c r="AT342" s="219" t="s">
        <v>136</v>
      </c>
      <c r="AU342" s="219" t="s">
        <v>89</v>
      </c>
      <c r="AV342" s="13" t="s">
        <v>89</v>
      </c>
      <c r="AW342" s="13" t="s">
        <v>32</v>
      </c>
      <c r="AX342" s="13" t="s">
        <v>79</v>
      </c>
      <c r="AY342" s="219" t="s">
        <v>128</v>
      </c>
    </row>
    <row r="343" spans="1:65" s="14" customFormat="1" ht="11.25">
      <c r="B343" s="220"/>
      <c r="C343" s="221"/>
      <c r="D343" s="210" t="s">
        <v>136</v>
      </c>
      <c r="E343" s="222" t="s">
        <v>1</v>
      </c>
      <c r="F343" s="223" t="s">
        <v>139</v>
      </c>
      <c r="G343" s="221"/>
      <c r="H343" s="224">
        <v>521</v>
      </c>
      <c r="I343" s="225"/>
      <c r="J343" s="221"/>
      <c r="K343" s="221"/>
      <c r="L343" s="226"/>
      <c r="M343" s="227"/>
      <c r="N343" s="228"/>
      <c r="O343" s="228"/>
      <c r="P343" s="228"/>
      <c r="Q343" s="228"/>
      <c r="R343" s="228"/>
      <c r="S343" s="228"/>
      <c r="T343" s="229"/>
      <c r="AT343" s="230" t="s">
        <v>136</v>
      </c>
      <c r="AU343" s="230" t="s">
        <v>89</v>
      </c>
      <c r="AV343" s="14" t="s">
        <v>134</v>
      </c>
      <c r="AW343" s="14" t="s">
        <v>32</v>
      </c>
      <c r="AX343" s="14" t="s">
        <v>87</v>
      </c>
      <c r="AY343" s="230" t="s">
        <v>128</v>
      </c>
    </row>
    <row r="344" spans="1:65" s="2" customFormat="1" ht="24">
      <c r="A344" s="35"/>
      <c r="B344" s="36"/>
      <c r="C344" s="196" t="s">
        <v>488</v>
      </c>
      <c r="D344" s="196" t="s">
        <v>130</v>
      </c>
      <c r="E344" s="197" t="s">
        <v>489</v>
      </c>
      <c r="F344" s="198" t="s">
        <v>217</v>
      </c>
      <c r="G344" s="199" t="s">
        <v>133</v>
      </c>
      <c r="H344" s="200">
        <v>88.35</v>
      </c>
      <c r="I344" s="201"/>
      <c r="J344" s="202">
        <f>ROUND(I344*H344,2)</f>
        <v>0</v>
      </c>
      <c r="K344" s="198" t="s">
        <v>163</v>
      </c>
      <c r="L344" s="38"/>
      <c r="M344" s="203" t="s">
        <v>1</v>
      </c>
      <c r="N344" s="204" t="s">
        <v>44</v>
      </c>
      <c r="O344" s="72"/>
      <c r="P344" s="205">
        <f>O344*H344</f>
        <v>0</v>
      </c>
      <c r="Q344" s="205">
        <v>0</v>
      </c>
      <c r="R344" s="205">
        <f>Q344*H344</f>
        <v>0</v>
      </c>
      <c r="S344" s="205">
        <v>0</v>
      </c>
      <c r="T344" s="206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7" t="s">
        <v>134</v>
      </c>
      <c r="AT344" s="207" t="s">
        <v>130</v>
      </c>
      <c r="AU344" s="207" t="s">
        <v>89</v>
      </c>
      <c r="AY344" s="17" t="s">
        <v>128</v>
      </c>
      <c r="BE344" s="113">
        <f>IF(N344="základní",J344,0)</f>
        <v>0</v>
      </c>
      <c r="BF344" s="113">
        <f>IF(N344="snížená",J344,0)</f>
        <v>0</v>
      </c>
      <c r="BG344" s="113">
        <f>IF(N344="zákl. přenesená",J344,0)</f>
        <v>0</v>
      </c>
      <c r="BH344" s="113">
        <f>IF(N344="sníž. přenesená",J344,0)</f>
        <v>0</v>
      </c>
      <c r="BI344" s="113">
        <f>IF(N344="nulová",J344,0)</f>
        <v>0</v>
      </c>
      <c r="BJ344" s="17" t="s">
        <v>87</v>
      </c>
      <c r="BK344" s="113">
        <f>ROUND(I344*H344,2)</f>
        <v>0</v>
      </c>
      <c r="BL344" s="17" t="s">
        <v>134</v>
      </c>
      <c r="BM344" s="207" t="s">
        <v>490</v>
      </c>
    </row>
    <row r="345" spans="1:65" s="13" customFormat="1" ht="11.25">
      <c r="B345" s="208"/>
      <c r="C345" s="209"/>
      <c r="D345" s="210" t="s">
        <v>136</v>
      </c>
      <c r="E345" s="211" t="s">
        <v>1</v>
      </c>
      <c r="F345" s="212" t="s">
        <v>491</v>
      </c>
      <c r="G345" s="209"/>
      <c r="H345" s="213">
        <v>88.35</v>
      </c>
      <c r="I345" s="214"/>
      <c r="J345" s="209"/>
      <c r="K345" s="209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136</v>
      </c>
      <c r="AU345" s="219" t="s">
        <v>89</v>
      </c>
      <c r="AV345" s="13" t="s">
        <v>89</v>
      </c>
      <c r="AW345" s="13" t="s">
        <v>32</v>
      </c>
      <c r="AX345" s="13" t="s">
        <v>79</v>
      </c>
      <c r="AY345" s="219" t="s">
        <v>128</v>
      </c>
    </row>
    <row r="346" spans="1:65" s="14" customFormat="1" ht="11.25">
      <c r="B346" s="220"/>
      <c r="C346" s="221"/>
      <c r="D346" s="210" t="s">
        <v>136</v>
      </c>
      <c r="E346" s="222" t="s">
        <v>1</v>
      </c>
      <c r="F346" s="223" t="s">
        <v>139</v>
      </c>
      <c r="G346" s="221"/>
      <c r="H346" s="224">
        <v>88.35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136</v>
      </c>
      <c r="AU346" s="230" t="s">
        <v>89</v>
      </c>
      <c r="AV346" s="14" t="s">
        <v>134</v>
      </c>
      <c r="AW346" s="14" t="s">
        <v>32</v>
      </c>
      <c r="AX346" s="14" t="s">
        <v>87</v>
      </c>
      <c r="AY346" s="230" t="s">
        <v>128</v>
      </c>
    </row>
    <row r="347" spans="1:65" s="2" customFormat="1" ht="24">
      <c r="A347" s="35"/>
      <c r="B347" s="36"/>
      <c r="C347" s="196" t="s">
        <v>492</v>
      </c>
      <c r="D347" s="196" t="s">
        <v>130</v>
      </c>
      <c r="E347" s="197" t="s">
        <v>221</v>
      </c>
      <c r="F347" s="198" t="s">
        <v>222</v>
      </c>
      <c r="G347" s="199" t="s">
        <v>133</v>
      </c>
      <c r="H347" s="200">
        <v>88.35</v>
      </c>
      <c r="I347" s="201"/>
      <c r="J347" s="202">
        <f>ROUND(I347*H347,2)</f>
        <v>0</v>
      </c>
      <c r="K347" s="198" t="s">
        <v>163</v>
      </c>
      <c r="L347" s="38"/>
      <c r="M347" s="203" t="s">
        <v>1</v>
      </c>
      <c r="N347" s="204" t="s">
        <v>44</v>
      </c>
      <c r="O347" s="72"/>
      <c r="P347" s="205">
        <f>O347*H347</f>
        <v>0</v>
      </c>
      <c r="Q347" s="205">
        <v>0</v>
      </c>
      <c r="R347" s="205">
        <f>Q347*H347</f>
        <v>0</v>
      </c>
      <c r="S347" s="205">
        <v>0</v>
      </c>
      <c r="T347" s="206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7" t="s">
        <v>134</v>
      </c>
      <c r="AT347" s="207" t="s">
        <v>130</v>
      </c>
      <c r="AU347" s="207" t="s">
        <v>89</v>
      </c>
      <c r="AY347" s="17" t="s">
        <v>128</v>
      </c>
      <c r="BE347" s="113">
        <f>IF(N347="základní",J347,0)</f>
        <v>0</v>
      </c>
      <c r="BF347" s="113">
        <f>IF(N347="snížená",J347,0)</f>
        <v>0</v>
      </c>
      <c r="BG347" s="113">
        <f>IF(N347="zákl. přenesená",J347,0)</f>
        <v>0</v>
      </c>
      <c r="BH347" s="113">
        <f>IF(N347="sníž. přenesená",J347,0)</f>
        <v>0</v>
      </c>
      <c r="BI347" s="113">
        <f>IF(N347="nulová",J347,0)</f>
        <v>0</v>
      </c>
      <c r="BJ347" s="17" t="s">
        <v>87</v>
      </c>
      <c r="BK347" s="113">
        <f>ROUND(I347*H347,2)</f>
        <v>0</v>
      </c>
      <c r="BL347" s="17" t="s">
        <v>134</v>
      </c>
      <c r="BM347" s="207" t="s">
        <v>493</v>
      </c>
    </row>
    <row r="348" spans="1:65" s="13" customFormat="1" ht="11.25">
      <c r="B348" s="208"/>
      <c r="C348" s="209"/>
      <c r="D348" s="210" t="s">
        <v>136</v>
      </c>
      <c r="E348" s="211" t="s">
        <v>1</v>
      </c>
      <c r="F348" s="212" t="s">
        <v>491</v>
      </c>
      <c r="G348" s="209"/>
      <c r="H348" s="213">
        <v>88.35</v>
      </c>
      <c r="I348" s="214"/>
      <c r="J348" s="209"/>
      <c r="K348" s="209"/>
      <c r="L348" s="215"/>
      <c r="M348" s="216"/>
      <c r="N348" s="217"/>
      <c r="O348" s="217"/>
      <c r="P348" s="217"/>
      <c r="Q348" s="217"/>
      <c r="R348" s="217"/>
      <c r="S348" s="217"/>
      <c r="T348" s="218"/>
      <c r="AT348" s="219" t="s">
        <v>136</v>
      </c>
      <c r="AU348" s="219" t="s">
        <v>89</v>
      </c>
      <c r="AV348" s="13" t="s">
        <v>89</v>
      </c>
      <c r="AW348" s="13" t="s">
        <v>32</v>
      </c>
      <c r="AX348" s="13" t="s">
        <v>79</v>
      </c>
      <c r="AY348" s="219" t="s">
        <v>128</v>
      </c>
    </row>
    <row r="349" spans="1:65" s="14" customFormat="1" ht="11.25">
      <c r="B349" s="220"/>
      <c r="C349" s="221"/>
      <c r="D349" s="210" t="s">
        <v>136</v>
      </c>
      <c r="E349" s="222" t="s">
        <v>1</v>
      </c>
      <c r="F349" s="223" t="s">
        <v>139</v>
      </c>
      <c r="G349" s="221"/>
      <c r="H349" s="224">
        <v>88.35</v>
      </c>
      <c r="I349" s="225"/>
      <c r="J349" s="221"/>
      <c r="K349" s="221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136</v>
      </c>
      <c r="AU349" s="230" t="s">
        <v>89</v>
      </c>
      <c r="AV349" s="14" t="s">
        <v>134</v>
      </c>
      <c r="AW349" s="14" t="s">
        <v>32</v>
      </c>
      <c r="AX349" s="14" t="s">
        <v>87</v>
      </c>
      <c r="AY349" s="230" t="s">
        <v>128</v>
      </c>
    </row>
    <row r="350" spans="1:65" s="2" customFormat="1" ht="16.5" customHeight="1">
      <c r="A350" s="35"/>
      <c r="B350" s="36"/>
      <c r="C350" s="246" t="s">
        <v>494</v>
      </c>
      <c r="D350" s="246" t="s">
        <v>225</v>
      </c>
      <c r="E350" s="247" t="s">
        <v>380</v>
      </c>
      <c r="F350" s="248" t="s">
        <v>381</v>
      </c>
      <c r="G350" s="249" t="s">
        <v>382</v>
      </c>
      <c r="H350" s="250">
        <v>0.53700000000000003</v>
      </c>
      <c r="I350" s="251"/>
      <c r="J350" s="252">
        <f>ROUND(I350*H350,2)</f>
        <v>0</v>
      </c>
      <c r="K350" s="248" t="s">
        <v>163</v>
      </c>
      <c r="L350" s="253"/>
      <c r="M350" s="254" t="s">
        <v>1</v>
      </c>
      <c r="N350" s="255" t="s">
        <v>44</v>
      </c>
      <c r="O350" s="72"/>
      <c r="P350" s="205">
        <f>O350*H350</f>
        <v>0</v>
      </c>
      <c r="Q350" s="205">
        <v>1E-3</v>
      </c>
      <c r="R350" s="205">
        <f>Q350*H350</f>
        <v>5.3700000000000004E-4</v>
      </c>
      <c r="S350" s="205">
        <v>0</v>
      </c>
      <c r="T350" s="206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7" t="s">
        <v>210</v>
      </c>
      <c r="AT350" s="207" t="s">
        <v>225</v>
      </c>
      <c r="AU350" s="207" t="s">
        <v>89</v>
      </c>
      <c r="AY350" s="17" t="s">
        <v>128</v>
      </c>
      <c r="BE350" s="113">
        <f>IF(N350="základní",J350,0)</f>
        <v>0</v>
      </c>
      <c r="BF350" s="113">
        <f>IF(N350="snížená",J350,0)</f>
        <v>0</v>
      </c>
      <c r="BG350" s="113">
        <f>IF(N350="zákl. přenesená",J350,0)</f>
        <v>0</v>
      </c>
      <c r="BH350" s="113">
        <f>IF(N350="sníž. přenesená",J350,0)</f>
        <v>0</v>
      </c>
      <c r="BI350" s="113">
        <f>IF(N350="nulová",J350,0)</f>
        <v>0</v>
      </c>
      <c r="BJ350" s="17" t="s">
        <v>87</v>
      </c>
      <c r="BK350" s="113">
        <f>ROUND(I350*H350,2)</f>
        <v>0</v>
      </c>
      <c r="BL350" s="17" t="s">
        <v>134</v>
      </c>
      <c r="BM350" s="207" t="s">
        <v>495</v>
      </c>
    </row>
    <row r="351" spans="1:65" s="13" customFormat="1" ht="11.25">
      <c r="B351" s="208"/>
      <c r="C351" s="209"/>
      <c r="D351" s="210" t="s">
        <v>136</v>
      </c>
      <c r="E351" s="211" t="s">
        <v>1</v>
      </c>
      <c r="F351" s="212" t="s">
        <v>496</v>
      </c>
      <c r="G351" s="209"/>
      <c r="H351" s="213">
        <v>0.53700000000000003</v>
      </c>
      <c r="I351" s="214"/>
      <c r="J351" s="209"/>
      <c r="K351" s="209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136</v>
      </c>
      <c r="AU351" s="219" t="s">
        <v>89</v>
      </c>
      <c r="AV351" s="13" t="s">
        <v>89</v>
      </c>
      <c r="AW351" s="13" t="s">
        <v>32</v>
      </c>
      <c r="AX351" s="13" t="s">
        <v>79</v>
      </c>
      <c r="AY351" s="219" t="s">
        <v>128</v>
      </c>
    </row>
    <row r="352" spans="1:65" s="14" customFormat="1" ht="11.25">
      <c r="B352" s="220"/>
      <c r="C352" s="221"/>
      <c r="D352" s="210" t="s">
        <v>136</v>
      </c>
      <c r="E352" s="222" t="s">
        <v>1</v>
      </c>
      <c r="F352" s="223" t="s">
        <v>139</v>
      </c>
      <c r="G352" s="221"/>
      <c r="H352" s="224">
        <v>0.53700000000000003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136</v>
      </c>
      <c r="AU352" s="230" t="s">
        <v>89</v>
      </c>
      <c r="AV352" s="14" t="s">
        <v>134</v>
      </c>
      <c r="AW352" s="14" t="s">
        <v>32</v>
      </c>
      <c r="AX352" s="14" t="s">
        <v>87</v>
      </c>
      <c r="AY352" s="230" t="s">
        <v>128</v>
      </c>
    </row>
    <row r="353" spans="1:65" s="2" customFormat="1" ht="16.5" customHeight="1">
      <c r="A353" s="35"/>
      <c r="B353" s="36"/>
      <c r="C353" s="246" t="s">
        <v>497</v>
      </c>
      <c r="D353" s="246" t="s">
        <v>225</v>
      </c>
      <c r="E353" s="247" t="s">
        <v>498</v>
      </c>
      <c r="F353" s="248" t="s">
        <v>499</v>
      </c>
      <c r="G353" s="249" t="s">
        <v>133</v>
      </c>
      <c r="H353" s="250">
        <v>37.564</v>
      </c>
      <c r="I353" s="251"/>
      <c r="J353" s="252">
        <f>ROUND(I353*H353,2)</f>
        <v>0</v>
      </c>
      <c r="K353" s="248" t="s">
        <v>1</v>
      </c>
      <c r="L353" s="253"/>
      <c r="M353" s="254" t="s">
        <v>1</v>
      </c>
      <c r="N353" s="255" t="s">
        <v>44</v>
      </c>
      <c r="O353" s="72"/>
      <c r="P353" s="205">
        <f>O353*H353</f>
        <v>0</v>
      </c>
      <c r="Q353" s="205">
        <v>0.2</v>
      </c>
      <c r="R353" s="205">
        <f>Q353*H353</f>
        <v>7.5128000000000004</v>
      </c>
      <c r="S353" s="205">
        <v>0</v>
      </c>
      <c r="T353" s="206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7" t="s">
        <v>210</v>
      </c>
      <c r="AT353" s="207" t="s">
        <v>225</v>
      </c>
      <c r="AU353" s="207" t="s">
        <v>89</v>
      </c>
      <c r="AY353" s="17" t="s">
        <v>128</v>
      </c>
      <c r="BE353" s="113">
        <f>IF(N353="základní",J353,0)</f>
        <v>0</v>
      </c>
      <c r="BF353" s="113">
        <f>IF(N353="snížená",J353,0)</f>
        <v>0</v>
      </c>
      <c r="BG353" s="113">
        <f>IF(N353="zákl. přenesená",J353,0)</f>
        <v>0</v>
      </c>
      <c r="BH353" s="113">
        <f>IF(N353="sníž. přenesená",J353,0)</f>
        <v>0</v>
      </c>
      <c r="BI353" s="113">
        <f>IF(N353="nulová",J353,0)</f>
        <v>0</v>
      </c>
      <c r="BJ353" s="17" t="s">
        <v>87</v>
      </c>
      <c r="BK353" s="113">
        <f>ROUND(I353*H353,2)</f>
        <v>0</v>
      </c>
      <c r="BL353" s="17" t="s">
        <v>134</v>
      </c>
      <c r="BM353" s="207" t="s">
        <v>500</v>
      </c>
    </row>
    <row r="354" spans="1:65" s="13" customFormat="1" ht="11.25">
      <c r="B354" s="208"/>
      <c r="C354" s="209"/>
      <c r="D354" s="210" t="s">
        <v>136</v>
      </c>
      <c r="E354" s="211" t="s">
        <v>1</v>
      </c>
      <c r="F354" s="212" t="s">
        <v>501</v>
      </c>
      <c r="G354" s="209"/>
      <c r="H354" s="213">
        <v>37.564</v>
      </c>
      <c r="I354" s="214"/>
      <c r="J354" s="209"/>
      <c r="K354" s="209"/>
      <c r="L354" s="215"/>
      <c r="M354" s="216"/>
      <c r="N354" s="217"/>
      <c r="O354" s="217"/>
      <c r="P354" s="217"/>
      <c r="Q354" s="217"/>
      <c r="R354" s="217"/>
      <c r="S354" s="217"/>
      <c r="T354" s="218"/>
      <c r="AT354" s="219" t="s">
        <v>136</v>
      </c>
      <c r="AU354" s="219" t="s">
        <v>89</v>
      </c>
      <c r="AV354" s="13" t="s">
        <v>89</v>
      </c>
      <c r="AW354" s="13" t="s">
        <v>32</v>
      </c>
      <c r="AX354" s="13" t="s">
        <v>79</v>
      </c>
      <c r="AY354" s="219" t="s">
        <v>128</v>
      </c>
    </row>
    <row r="355" spans="1:65" s="14" customFormat="1" ht="11.25">
      <c r="B355" s="220"/>
      <c r="C355" s="221"/>
      <c r="D355" s="210" t="s">
        <v>136</v>
      </c>
      <c r="E355" s="222" t="s">
        <v>1</v>
      </c>
      <c r="F355" s="223" t="s">
        <v>139</v>
      </c>
      <c r="G355" s="221"/>
      <c r="H355" s="224">
        <v>37.564</v>
      </c>
      <c r="I355" s="225"/>
      <c r="J355" s="221"/>
      <c r="K355" s="221"/>
      <c r="L355" s="226"/>
      <c r="M355" s="227"/>
      <c r="N355" s="228"/>
      <c r="O355" s="228"/>
      <c r="P355" s="228"/>
      <c r="Q355" s="228"/>
      <c r="R355" s="228"/>
      <c r="S355" s="228"/>
      <c r="T355" s="229"/>
      <c r="AT355" s="230" t="s">
        <v>136</v>
      </c>
      <c r="AU355" s="230" t="s">
        <v>89</v>
      </c>
      <c r="AV355" s="14" t="s">
        <v>134</v>
      </c>
      <c r="AW355" s="14" t="s">
        <v>32</v>
      </c>
      <c r="AX355" s="14" t="s">
        <v>87</v>
      </c>
      <c r="AY355" s="230" t="s">
        <v>128</v>
      </c>
    </row>
    <row r="356" spans="1:65" s="2" customFormat="1" ht="16.5" customHeight="1">
      <c r="A356" s="35"/>
      <c r="B356" s="36"/>
      <c r="C356" s="246" t="s">
        <v>502</v>
      </c>
      <c r="D356" s="246" t="s">
        <v>225</v>
      </c>
      <c r="E356" s="247" t="s">
        <v>255</v>
      </c>
      <c r="F356" s="248" t="s">
        <v>256</v>
      </c>
      <c r="G356" s="249" t="s">
        <v>133</v>
      </c>
      <c r="H356" s="250">
        <v>88.35</v>
      </c>
      <c r="I356" s="251"/>
      <c r="J356" s="252">
        <f>ROUND(I356*H356,2)</f>
        <v>0</v>
      </c>
      <c r="K356" s="248" t="s">
        <v>1</v>
      </c>
      <c r="L356" s="253"/>
      <c r="M356" s="254" t="s">
        <v>1</v>
      </c>
      <c r="N356" s="255" t="s">
        <v>44</v>
      </c>
      <c r="O356" s="72"/>
      <c r="P356" s="205">
        <f>O356*H356</f>
        <v>0</v>
      </c>
      <c r="Q356" s="205">
        <v>0</v>
      </c>
      <c r="R356" s="205">
        <f>Q356*H356</f>
        <v>0</v>
      </c>
      <c r="S356" s="205">
        <v>0</v>
      </c>
      <c r="T356" s="206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7" t="s">
        <v>210</v>
      </c>
      <c r="AT356" s="207" t="s">
        <v>225</v>
      </c>
      <c r="AU356" s="207" t="s">
        <v>89</v>
      </c>
      <c r="AY356" s="17" t="s">
        <v>128</v>
      </c>
      <c r="BE356" s="113">
        <f>IF(N356="základní",J356,0)</f>
        <v>0</v>
      </c>
      <c r="BF356" s="113">
        <f>IF(N356="snížená",J356,0)</f>
        <v>0</v>
      </c>
      <c r="BG356" s="113">
        <f>IF(N356="zákl. přenesená",J356,0)</f>
        <v>0</v>
      </c>
      <c r="BH356" s="113">
        <f>IF(N356="sníž. přenesená",J356,0)</f>
        <v>0</v>
      </c>
      <c r="BI356" s="113">
        <f>IF(N356="nulová",J356,0)</f>
        <v>0</v>
      </c>
      <c r="BJ356" s="17" t="s">
        <v>87</v>
      </c>
      <c r="BK356" s="113">
        <f>ROUND(I356*H356,2)</f>
        <v>0</v>
      </c>
      <c r="BL356" s="17" t="s">
        <v>134</v>
      </c>
      <c r="BM356" s="207" t="s">
        <v>503</v>
      </c>
    </row>
    <row r="357" spans="1:65" s="13" customFormat="1" ht="11.25">
      <c r="B357" s="208"/>
      <c r="C357" s="209"/>
      <c r="D357" s="210" t="s">
        <v>136</v>
      </c>
      <c r="E357" s="211" t="s">
        <v>1</v>
      </c>
      <c r="F357" s="212" t="s">
        <v>491</v>
      </c>
      <c r="G357" s="209"/>
      <c r="H357" s="213">
        <v>88.35</v>
      </c>
      <c r="I357" s="214"/>
      <c r="J357" s="209"/>
      <c r="K357" s="209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136</v>
      </c>
      <c r="AU357" s="219" t="s">
        <v>89</v>
      </c>
      <c r="AV357" s="13" t="s">
        <v>89</v>
      </c>
      <c r="AW357" s="13" t="s">
        <v>32</v>
      </c>
      <c r="AX357" s="13" t="s">
        <v>79</v>
      </c>
      <c r="AY357" s="219" t="s">
        <v>128</v>
      </c>
    </row>
    <row r="358" spans="1:65" s="14" customFormat="1" ht="11.25">
      <c r="B358" s="220"/>
      <c r="C358" s="221"/>
      <c r="D358" s="210" t="s">
        <v>136</v>
      </c>
      <c r="E358" s="222" t="s">
        <v>1</v>
      </c>
      <c r="F358" s="223" t="s">
        <v>139</v>
      </c>
      <c r="G358" s="221"/>
      <c r="H358" s="224">
        <v>88.35</v>
      </c>
      <c r="I358" s="225"/>
      <c r="J358" s="221"/>
      <c r="K358" s="221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136</v>
      </c>
      <c r="AU358" s="230" t="s">
        <v>89</v>
      </c>
      <c r="AV358" s="14" t="s">
        <v>134</v>
      </c>
      <c r="AW358" s="14" t="s">
        <v>32</v>
      </c>
      <c r="AX358" s="14" t="s">
        <v>87</v>
      </c>
      <c r="AY358" s="230" t="s">
        <v>128</v>
      </c>
    </row>
    <row r="359" spans="1:65" s="2" customFormat="1" ht="16.5" customHeight="1">
      <c r="A359" s="35"/>
      <c r="B359" s="36"/>
      <c r="C359" s="246" t="s">
        <v>504</v>
      </c>
      <c r="D359" s="246" t="s">
        <v>225</v>
      </c>
      <c r="E359" s="247" t="s">
        <v>393</v>
      </c>
      <c r="F359" s="248" t="s">
        <v>234</v>
      </c>
      <c r="G359" s="249" t="s">
        <v>235</v>
      </c>
      <c r="H359" s="250">
        <v>2945</v>
      </c>
      <c r="I359" s="251"/>
      <c r="J359" s="252">
        <f>ROUND(I359*H359,2)</f>
        <v>0</v>
      </c>
      <c r="K359" s="248" t="s">
        <v>1</v>
      </c>
      <c r="L359" s="253"/>
      <c r="M359" s="254" t="s">
        <v>1</v>
      </c>
      <c r="N359" s="255" t="s">
        <v>44</v>
      </c>
      <c r="O359" s="72"/>
      <c r="P359" s="205">
        <f>O359*H359</f>
        <v>0</v>
      </c>
      <c r="Q359" s="205">
        <v>0</v>
      </c>
      <c r="R359" s="205">
        <f>Q359*H359</f>
        <v>0</v>
      </c>
      <c r="S359" s="205">
        <v>0</v>
      </c>
      <c r="T359" s="206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7" t="s">
        <v>210</v>
      </c>
      <c r="AT359" s="207" t="s">
        <v>225</v>
      </c>
      <c r="AU359" s="207" t="s">
        <v>89</v>
      </c>
      <c r="AY359" s="17" t="s">
        <v>128</v>
      </c>
      <c r="BE359" s="113">
        <f>IF(N359="základní",J359,0)</f>
        <v>0</v>
      </c>
      <c r="BF359" s="113">
        <f>IF(N359="snížená",J359,0)</f>
        <v>0</v>
      </c>
      <c r="BG359" s="113">
        <f>IF(N359="zákl. přenesená",J359,0)</f>
        <v>0</v>
      </c>
      <c r="BH359" s="113">
        <f>IF(N359="sníž. přenesená",J359,0)</f>
        <v>0</v>
      </c>
      <c r="BI359" s="113">
        <f>IF(N359="nulová",J359,0)</f>
        <v>0</v>
      </c>
      <c r="BJ359" s="17" t="s">
        <v>87</v>
      </c>
      <c r="BK359" s="113">
        <f>ROUND(I359*H359,2)</f>
        <v>0</v>
      </c>
      <c r="BL359" s="17" t="s">
        <v>134</v>
      </c>
      <c r="BM359" s="207" t="s">
        <v>505</v>
      </c>
    </row>
    <row r="360" spans="1:65" s="13" customFormat="1" ht="11.25">
      <c r="B360" s="208"/>
      <c r="C360" s="209"/>
      <c r="D360" s="210" t="s">
        <v>136</v>
      </c>
      <c r="E360" s="211" t="s">
        <v>1</v>
      </c>
      <c r="F360" s="212" t="s">
        <v>506</v>
      </c>
      <c r="G360" s="209"/>
      <c r="H360" s="213">
        <v>2945</v>
      </c>
      <c r="I360" s="214"/>
      <c r="J360" s="209"/>
      <c r="K360" s="209"/>
      <c r="L360" s="215"/>
      <c r="M360" s="216"/>
      <c r="N360" s="217"/>
      <c r="O360" s="217"/>
      <c r="P360" s="217"/>
      <c r="Q360" s="217"/>
      <c r="R360" s="217"/>
      <c r="S360" s="217"/>
      <c r="T360" s="218"/>
      <c r="AT360" s="219" t="s">
        <v>136</v>
      </c>
      <c r="AU360" s="219" t="s">
        <v>89</v>
      </c>
      <c r="AV360" s="13" t="s">
        <v>89</v>
      </c>
      <c r="AW360" s="13" t="s">
        <v>32</v>
      </c>
      <c r="AX360" s="13" t="s">
        <v>79</v>
      </c>
      <c r="AY360" s="219" t="s">
        <v>128</v>
      </c>
    </row>
    <row r="361" spans="1:65" s="14" customFormat="1" ht="11.25">
      <c r="B361" s="220"/>
      <c r="C361" s="221"/>
      <c r="D361" s="210" t="s">
        <v>136</v>
      </c>
      <c r="E361" s="222" t="s">
        <v>1</v>
      </c>
      <c r="F361" s="223" t="s">
        <v>139</v>
      </c>
      <c r="G361" s="221"/>
      <c r="H361" s="224">
        <v>2945</v>
      </c>
      <c r="I361" s="225"/>
      <c r="J361" s="221"/>
      <c r="K361" s="221"/>
      <c r="L361" s="226"/>
      <c r="M361" s="227"/>
      <c r="N361" s="228"/>
      <c r="O361" s="228"/>
      <c r="P361" s="228"/>
      <c r="Q361" s="228"/>
      <c r="R361" s="228"/>
      <c r="S361" s="228"/>
      <c r="T361" s="229"/>
      <c r="AT361" s="230" t="s">
        <v>136</v>
      </c>
      <c r="AU361" s="230" t="s">
        <v>89</v>
      </c>
      <c r="AV361" s="14" t="s">
        <v>134</v>
      </c>
      <c r="AW361" s="14" t="s">
        <v>32</v>
      </c>
      <c r="AX361" s="14" t="s">
        <v>87</v>
      </c>
      <c r="AY361" s="230" t="s">
        <v>128</v>
      </c>
    </row>
    <row r="362" spans="1:65" s="15" customFormat="1" ht="11.25">
      <c r="B362" s="236"/>
      <c r="C362" s="237"/>
      <c r="D362" s="210" t="s">
        <v>136</v>
      </c>
      <c r="E362" s="238" t="s">
        <v>1</v>
      </c>
      <c r="F362" s="239" t="s">
        <v>507</v>
      </c>
      <c r="G362" s="237"/>
      <c r="H362" s="238" t="s">
        <v>1</v>
      </c>
      <c r="I362" s="240"/>
      <c r="J362" s="237"/>
      <c r="K362" s="237"/>
      <c r="L362" s="241"/>
      <c r="M362" s="242"/>
      <c r="N362" s="243"/>
      <c r="O362" s="243"/>
      <c r="P362" s="243"/>
      <c r="Q362" s="243"/>
      <c r="R362" s="243"/>
      <c r="S362" s="243"/>
      <c r="T362" s="244"/>
      <c r="AT362" s="245" t="s">
        <v>136</v>
      </c>
      <c r="AU362" s="245" t="s">
        <v>89</v>
      </c>
      <c r="AV362" s="15" t="s">
        <v>87</v>
      </c>
      <c r="AW362" s="15" t="s">
        <v>32</v>
      </c>
      <c r="AX362" s="15" t="s">
        <v>79</v>
      </c>
      <c r="AY362" s="245" t="s">
        <v>128</v>
      </c>
    </row>
    <row r="363" spans="1:65" s="2" customFormat="1" ht="16.5" customHeight="1">
      <c r="A363" s="35"/>
      <c r="B363" s="36"/>
      <c r="C363" s="246" t="s">
        <v>508</v>
      </c>
      <c r="D363" s="246" t="s">
        <v>225</v>
      </c>
      <c r="E363" s="247" t="s">
        <v>509</v>
      </c>
      <c r="F363" s="248" t="s">
        <v>510</v>
      </c>
      <c r="G363" s="249" t="s">
        <v>133</v>
      </c>
      <c r="H363" s="250">
        <v>107.32599999999999</v>
      </c>
      <c r="I363" s="251"/>
      <c r="J363" s="252">
        <f>ROUND(I363*H363,2)</f>
        <v>0</v>
      </c>
      <c r="K363" s="248" t="s">
        <v>1</v>
      </c>
      <c r="L363" s="253"/>
      <c r="M363" s="254" t="s">
        <v>1</v>
      </c>
      <c r="N363" s="255" t="s">
        <v>44</v>
      </c>
      <c r="O363" s="72"/>
      <c r="P363" s="205">
        <f>O363*H363</f>
        <v>0</v>
      </c>
      <c r="Q363" s="205">
        <v>0</v>
      </c>
      <c r="R363" s="205">
        <f>Q363*H363</f>
        <v>0</v>
      </c>
      <c r="S363" s="205">
        <v>0</v>
      </c>
      <c r="T363" s="206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7" t="s">
        <v>210</v>
      </c>
      <c r="AT363" s="207" t="s">
        <v>225</v>
      </c>
      <c r="AU363" s="207" t="s">
        <v>89</v>
      </c>
      <c r="AY363" s="17" t="s">
        <v>128</v>
      </c>
      <c r="BE363" s="113">
        <f>IF(N363="základní",J363,0)</f>
        <v>0</v>
      </c>
      <c r="BF363" s="113">
        <f>IF(N363="snížená",J363,0)</f>
        <v>0</v>
      </c>
      <c r="BG363" s="113">
        <f>IF(N363="zákl. přenesená",J363,0)</f>
        <v>0</v>
      </c>
      <c r="BH363" s="113">
        <f>IF(N363="sníž. přenesená",J363,0)</f>
        <v>0</v>
      </c>
      <c r="BI363" s="113">
        <f>IF(N363="nulová",J363,0)</f>
        <v>0</v>
      </c>
      <c r="BJ363" s="17" t="s">
        <v>87</v>
      </c>
      <c r="BK363" s="113">
        <f>ROUND(I363*H363,2)</f>
        <v>0</v>
      </c>
      <c r="BL363" s="17" t="s">
        <v>134</v>
      </c>
      <c r="BM363" s="207" t="s">
        <v>511</v>
      </c>
    </row>
    <row r="364" spans="1:65" s="15" customFormat="1" ht="11.25">
      <c r="B364" s="236"/>
      <c r="C364" s="237"/>
      <c r="D364" s="210" t="s">
        <v>136</v>
      </c>
      <c r="E364" s="238" t="s">
        <v>1</v>
      </c>
      <c r="F364" s="239" t="s">
        <v>243</v>
      </c>
      <c r="G364" s="237"/>
      <c r="H364" s="238" t="s">
        <v>1</v>
      </c>
      <c r="I364" s="240"/>
      <c r="J364" s="237"/>
      <c r="K364" s="237"/>
      <c r="L364" s="241"/>
      <c r="M364" s="242"/>
      <c r="N364" s="243"/>
      <c r="O364" s="243"/>
      <c r="P364" s="243"/>
      <c r="Q364" s="243"/>
      <c r="R364" s="243"/>
      <c r="S364" s="243"/>
      <c r="T364" s="244"/>
      <c r="AT364" s="245" t="s">
        <v>136</v>
      </c>
      <c r="AU364" s="245" t="s">
        <v>89</v>
      </c>
      <c r="AV364" s="15" t="s">
        <v>87</v>
      </c>
      <c r="AW364" s="15" t="s">
        <v>32</v>
      </c>
      <c r="AX364" s="15" t="s">
        <v>79</v>
      </c>
      <c r="AY364" s="245" t="s">
        <v>128</v>
      </c>
    </row>
    <row r="365" spans="1:65" s="15" customFormat="1" ht="11.25">
      <c r="B365" s="236"/>
      <c r="C365" s="237"/>
      <c r="D365" s="210" t="s">
        <v>136</v>
      </c>
      <c r="E365" s="238" t="s">
        <v>1</v>
      </c>
      <c r="F365" s="239" t="s">
        <v>244</v>
      </c>
      <c r="G365" s="237"/>
      <c r="H365" s="238" t="s">
        <v>1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AT365" s="245" t="s">
        <v>136</v>
      </c>
      <c r="AU365" s="245" t="s">
        <v>89</v>
      </c>
      <c r="AV365" s="15" t="s">
        <v>87</v>
      </c>
      <c r="AW365" s="15" t="s">
        <v>32</v>
      </c>
      <c r="AX365" s="15" t="s">
        <v>79</v>
      </c>
      <c r="AY365" s="245" t="s">
        <v>128</v>
      </c>
    </row>
    <row r="366" spans="1:65" s="15" customFormat="1" ht="11.25">
      <c r="B366" s="236"/>
      <c r="C366" s="237"/>
      <c r="D366" s="210" t="s">
        <v>136</v>
      </c>
      <c r="E366" s="238" t="s">
        <v>1</v>
      </c>
      <c r="F366" s="239" t="s">
        <v>245</v>
      </c>
      <c r="G366" s="237"/>
      <c r="H366" s="238" t="s">
        <v>1</v>
      </c>
      <c r="I366" s="240"/>
      <c r="J366" s="237"/>
      <c r="K366" s="237"/>
      <c r="L366" s="241"/>
      <c r="M366" s="242"/>
      <c r="N366" s="243"/>
      <c r="O366" s="243"/>
      <c r="P366" s="243"/>
      <c r="Q366" s="243"/>
      <c r="R366" s="243"/>
      <c r="S366" s="243"/>
      <c r="T366" s="244"/>
      <c r="AT366" s="245" t="s">
        <v>136</v>
      </c>
      <c r="AU366" s="245" t="s">
        <v>89</v>
      </c>
      <c r="AV366" s="15" t="s">
        <v>87</v>
      </c>
      <c r="AW366" s="15" t="s">
        <v>32</v>
      </c>
      <c r="AX366" s="15" t="s">
        <v>79</v>
      </c>
      <c r="AY366" s="245" t="s">
        <v>128</v>
      </c>
    </row>
    <row r="367" spans="1:65" s="15" customFormat="1" ht="11.25">
      <c r="B367" s="236"/>
      <c r="C367" s="237"/>
      <c r="D367" s="210" t="s">
        <v>136</v>
      </c>
      <c r="E367" s="238" t="s">
        <v>1</v>
      </c>
      <c r="F367" s="239" t="s">
        <v>246</v>
      </c>
      <c r="G367" s="237"/>
      <c r="H367" s="238" t="s">
        <v>1</v>
      </c>
      <c r="I367" s="240"/>
      <c r="J367" s="237"/>
      <c r="K367" s="237"/>
      <c r="L367" s="241"/>
      <c r="M367" s="242"/>
      <c r="N367" s="243"/>
      <c r="O367" s="243"/>
      <c r="P367" s="243"/>
      <c r="Q367" s="243"/>
      <c r="R367" s="243"/>
      <c r="S367" s="243"/>
      <c r="T367" s="244"/>
      <c r="AT367" s="245" t="s">
        <v>136</v>
      </c>
      <c r="AU367" s="245" t="s">
        <v>89</v>
      </c>
      <c r="AV367" s="15" t="s">
        <v>87</v>
      </c>
      <c r="AW367" s="15" t="s">
        <v>32</v>
      </c>
      <c r="AX367" s="15" t="s">
        <v>79</v>
      </c>
      <c r="AY367" s="245" t="s">
        <v>128</v>
      </c>
    </row>
    <row r="368" spans="1:65" s="15" customFormat="1" ht="11.25">
      <c r="B368" s="236"/>
      <c r="C368" s="237"/>
      <c r="D368" s="210" t="s">
        <v>136</v>
      </c>
      <c r="E368" s="238" t="s">
        <v>1</v>
      </c>
      <c r="F368" s="239" t="s">
        <v>247</v>
      </c>
      <c r="G368" s="237"/>
      <c r="H368" s="238" t="s">
        <v>1</v>
      </c>
      <c r="I368" s="240"/>
      <c r="J368" s="237"/>
      <c r="K368" s="237"/>
      <c r="L368" s="241"/>
      <c r="M368" s="242"/>
      <c r="N368" s="243"/>
      <c r="O368" s="243"/>
      <c r="P368" s="243"/>
      <c r="Q368" s="243"/>
      <c r="R368" s="243"/>
      <c r="S368" s="243"/>
      <c r="T368" s="244"/>
      <c r="AT368" s="245" t="s">
        <v>136</v>
      </c>
      <c r="AU368" s="245" t="s">
        <v>89</v>
      </c>
      <c r="AV368" s="15" t="s">
        <v>87</v>
      </c>
      <c r="AW368" s="15" t="s">
        <v>32</v>
      </c>
      <c r="AX368" s="15" t="s">
        <v>79</v>
      </c>
      <c r="AY368" s="245" t="s">
        <v>128</v>
      </c>
    </row>
    <row r="369" spans="1:65" s="15" customFormat="1" ht="11.25">
      <c r="B369" s="236"/>
      <c r="C369" s="237"/>
      <c r="D369" s="210" t="s">
        <v>136</v>
      </c>
      <c r="E369" s="238" t="s">
        <v>1</v>
      </c>
      <c r="F369" s="239" t="s">
        <v>248</v>
      </c>
      <c r="G369" s="237"/>
      <c r="H369" s="238" t="s">
        <v>1</v>
      </c>
      <c r="I369" s="240"/>
      <c r="J369" s="237"/>
      <c r="K369" s="237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136</v>
      </c>
      <c r="AU369" s="245" t="s">
        <v>89</v>
      </c>
      <c r="AV369" s="15" t="s">
        <v>87</v>
      </c>
      <c r="AW369" s="15" t="s">
        <v>32</v>
      </c>
      <c r="AX369" s="15" t="s">
        <v>79</v>
      </c>
      <c r="AY369" s="245" t="s">
        <v>128</v>
      </c>
    </row>
    <row r="370" spans="1:65" s="13" customFormat="1" ht="11.25">
      <c r="B370" s="208"/>
      <c r="C370" s="209"/>
      <c r="D370" s="210" t="s">
        <v>136</v>
      </c>
      <c r="E370" s="211" t="s">
        <v>1</v>
      </c>
      <c r="F370" s="212" t="s">
        <v>512</v>
      </c>
      <c r="G370" s="209"/>
      <c r="H370" s="213">
        <v>107.32599999999999</v>
      </c>
      <c r="I370" s="214"/>
      <c r="J370" s="209"/>
      <c r="K370" s="209"/>
      <c r="L370" s="215"/>
      <c r="M370" s="216"/>
      <c r="N370" s="217"/>
      <c r="O370" s="217"/>
      <c r="P370" s="217"/>
      <c r="Q370" s="217"/>
      <c r="R370" s="217"/>
      <c r="S370" s="217"/>
      <c r="T370" s="218"/>
      <c r="AT370" s="219" t="s">
        <v>136</v>
      </c>
      <c r="AU370" s="219" t="s">
        <v>89</v>
      </c>
      <c r="AV370" s="13" t="s">
        <v>89</v>
      </c>
      <c r="AW370" s="13" t="s">
        <v>32</v>
      </c>
      <c r="AX370" s="13" t="s">
        <v>79</v>
      </c>
      <c r="AY370" s="219" t="s">
        <v>128</v>
      </c>
    </row>
    <row r="371" spans="1:65" s="14" customFormat="1" ht="11.25">
      <c r="B371" s="220"/>
      <c r="C371" s="221"/>
      <c r="D371" s="210" t="s">
        <v>136</v>
      </c>
      <c r="E371" s="222" t="s">
        <v>1</v>
      </c>
      <c r="F371" s="223" t="s">
        <v>139</v>
      </c>
      <c r="G371" s="221"/>
      <c r="H371" s="224">
        <v>107.32599999999999</v>
      </c>
      <c r="I371" s="225"/>
      <c r="J371" s="221"/>
      <c r="K371" s="221"/>
      <c r="L371" s="226"/>
      <c r="M371" s="227"/>
      <c r="N371" s="228"/>
      <c r="O371" s="228"/>
      <c r="P371" s="228"/>
      <c r="Q371" s="228"/>
      <c r="R371" s="228"/>
      <c r="S371" s="228"/>
      <c r="T371" s="229"/>
      <c r="AT371" s="230" t="s">
        <v>136</v>
      </c>
      <c r="AU371" s="230" t="s">
        <v>89</v>
      </c>
      <c r="AV371" s="14" t="s">
        <v>134</v>
      </c>
      <c r="AW371" s="14" t="s">
        <v>32</v>
      </c>
      <c r="AX371" s="14" t="s">
        <v>87</v>
      </c>
      <c r="AY371" s="230" t="s">
        <v>128</v>
      </c>
    </row>
    <row r="372" spans="1:65" s="12" customFormat="1" ht="22.9" customHeight="1">
      <c r="B372" s="180"/>
      <c r="C372" s="181"/>
      <c r="D372" s="182" t="s">
        <v>78</v>
      </c>
      <c r="E372" s="194" t="s">
        <v>513</v>
      </c>
      <c r="F372" s="194" t="s">
        <v>514</v>
      </c>
      <c r="G372" s="181"/>
      <c r="H372" s="181"/>
      <c r="I372" s="184"/>
      <c r="J372" s="195">
        <f>BK372</f>
        <v>0</v>
      </c>
      <c r="K372" s="181"/>
      <c r="L372" s="186"/>
      <c r="M372" s="187"/>
      <c r="N372" s="188"/>
      <c r="O372" s="188"/>
      <c r="P372" s="189">
        <f>SUM(P373:P426)</f>
        <v>0</v>
      </c>
      <c r="Q372" s="188"/>
      <c r="R372" s="189">
        <f>SUM(R373:R426)</f>
        <v>0</v>
      </c>
      <c r="S372" s="188"/>
      <c r="T372" s="190">
        <f>SUM(T373:T426)</f>
        <v>0</v>
      </c>
      <c r="AR372" s="191" t="s">
        <v>87</v>
      </c>
      <c r="AT372" s="192" t="s">
        <v>78</v>
      </c>
      <c r="AU372" s="192" t="s">
        <v>87</v>
      </c>
      <c r="AY372" s="191" t="s">
        <v>128</v>
      </c>
      <c r="BK372" s="193">
        <f>SUM(BK373:BK426)</f>
        <v>0</v>
      </c>
    </row>
    <row r="373" spans="1:65" s="2" customFormat="1" ht="16.5" customHeight="1">
      <c r="A373" s="35"/>
      <c r="B373" s="36"/>
      <c r="C373" s="246" t="s">
        <v>515</v>
      </c>
      <c r="D373" s="246" t="s">
        <v>225</v>
      </c>
      <c r="E373" s="247" t="s">
        <v>516</v>
      </c>
      <c r="F373" s="248" t="s">
        <v>517</v>
      </c>
      <c r="G373" s="249" t="s">
        <v>228</v>
      </c>
      <c r="H373" s="250">
        <v>180</v>
      </c>
      <c r="I373" s="251"/>
      <c r="J373" s="252">
        <f>ROUND(I373*H373,2)</f>
        <v>0</v>
      </c>
      <c r="K373" s="248" t="s">
        <v>1</v>
      </c>
      <c r="L373" s="253"/>
      <c r="M373" s="254" t="s">
        <v>1</v>
      </c>
      <c r="N373" s="255" t="s">
        <v>44</v>
      </c>
      <c r="O373" s="72"/>
      <c r="P373" s="205">
        <f>O373*H373</f>
        <v>0</v>
      </c>
      <c r="Q373" s="205">
        <v>0</v>
      </c>
      <c r="R373" s="205">
        <f>Q373*H373</f>
        <v>0</v>
      </c>
      <c r="S373" s="205">
        <v>0</v>
      </c>
      <c r="T373" s="206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7" t="s">
        <v>210</v>
      </c>
      <c r="AT373" s="207" t="s">
        <v>225</v>
      </c>
      <c r="AU373" s="207" t="s">
        <v>89</v>
      </c>
      <c r="AY373" s="17" t="s">
        <v>128</v>
      </c>
      <c r="BE373" s="113">
        <f>IF(N373="základní",J373,0)</f>
        <v>0</v>
      </c>
      <c r="BF373" s="113">
        <f>IF(N373="snížená",J373,0)</f>
        <v>0</v>
      </c>
      <c r="BG373" s="113">
        <f>IF(N373="zákl. přenesená",J373,0)</f>
        <v>0</v>
      </c>
      <c r="BH373" s="113">
        <f>IF(N373="sníž. přenesená",J373,0)</f>
        <v>0</v>
      </c>
      <c r="BI373" s="113">
        <f>IF(N373="nulová",J373,0)</f>
        <v>0</v>
      </c>
      <c r="BJ373" s="17" t="s">
        <v>87</v>
      </c>
      <c r="BK373" s="113">
        <f>ROUND(I373*H373,2)</f>
        <v>0</v>
      </c>
      <c r="BL373" s="17" t="s">
        <v>134</v>
      </c>
      <c r="BM373" s="207" t="s">
        <v>518</v>
      </c>
    </row>
    <row r="374" spans="1:65" s="13" customFormat="1" ht="11.25">
      <c r="B374" s="208"/>
      <c r="C374" s="209"/>
      <c r="D374" s="210" t="s">
        <v>136</v>
      </c>
      <c r="E374" s="211" t="s">
        <v>1</v>
      </c>
      <c r="F374" s="212" t="s">
        <v>519</v>
      </c>
      <c r="G374" s="209"/>
      <c r="H374" s="213">
        <v>180</v>
      </c>
      <c r="I374" s="214"/>
      <c r="J374" s="209"/>
      <c r="K374" s="209"/>
      <c r="L374" s="215"/>
      <c r="M374" s="216"/>
      <c r="N374" s="217"/>
      <c r="O374" s="217"/>
      <c r="P374" s="217"/>
      <c r="Q374" s="217"/>
      <c r="R374" s="217"/>
      <c r="S374" s="217"/>
      <c r="T374" s="218"/>
      <c r="AT374" s="219" t="s">
        <v>136</v>
      </c>
      <c r="AU374" s="219" t="s">
        <v>89</v>
      </c>
      <c r="AV374" s="13" t="s">
        <v>89</v>
      </c>
      <c r="AW374" s="13" t="s">
        <v>32</v>
      </c>
      <c r="AX374" s="13" t="s">
        <v>79</v>
      </c>
      <c r="AY374" s="219" t="s">
        <v>128</v>
      </c>
    </row>
    <row r="375" spans="1:65" s="14" customFormat="1" ht="11.25">
      <c r="B375" s="220"/>
      <c r="C375" s="221"/>
      <c r="D375" s="210" t="s">
        <v>136</v>
      </c>
      <c r="E375" s="222" t="s">
        <v>1</v>
      </c>
      <c r="F375" s="223" t="s">
        <v>139</v>
      </c>
      <c r="G375" s="221"/>
      <c r="H375" s="224">
        <v>180</v>
      </c>
      <c r="I375" s="225"/>
      <c r="J375" s="221"/>
      <c r="K375" s="221"/>
      <c r="L375" s="226"/>
      <c r="M375" s="227"/>
      <c r="N375" s="228"/>
      <c r="O375" s="228"/>
      <c r="P375" s="228"/>
      <c r="Q375" s="228"/>
      <c r="R375" s="228"/>
      <c r="S375" s="228"/>
      <c r="T375" s="229"/>
      <c r="AT375" s="230" t="s">
        <v>136</v>
      </c>
      <c r="AU375" s="230" t="s">
        <v>89</v>
      </c>
      <c r="AV375" s="14" t="s">
        <v>134</v>
      </c>
      <c r="AW375" s="14" t="s">
        <v>32</v>
      </c>
      <c r="AX375" s="14" t="s">
        <v>87</v>
      </c>
      <c r="AY375" s="230" t="s">
        <v>128</v>
      </c>
    </row>
    <row r="376" spans="1:65" s="2" customFormat="1" ht="16.5" customHeight="1">
      <c r="A376" s="35"/>
      <c r="B376" s="36"/>
      <c r="C376" s="246" t="s">
        <v>520</v>
      </c>
      <c r="D376" s="246" t="s">
        <v>225</v>
      </c>
      <c r="E376" s="247" t="s">
        <v>521</v>
      </c>
      <c r="F376" s="248" t="s">
        <v>522</v>
      </c>
      <c r="G376" s="249" t="s">
        <v>228</v>
      </c>
      <c r="H376" s="250">
        <v>260</v>
      </c>
      <c r="I376" s="251"/>
      <c r="J376" s="252">
        <f>ROUND(I376*H376,2)</f>
        <v>0</v>
      </c>
      <c r="K376" s="248" t="s">
        <v>1</v>
      </c>
      <c r="L376" s="253"/>
      <c r="M376" s="254" t="s">
        <v>1</v>
      </c>
      <c r="N376" s="255" t="s">
        <v>44</v>
      </c>
      <c r="O376" s="72"/>
      <c r="P376" s="205">
        <f>O376*H376</f>
        <v>0</v>
      </c>
      <c r="Q376" s="205">
        <v>0</v>
      </c>
      <c r="R376" s="205">
        <f>Q376*H376</f>
        <v>0</v>
      </c>
      <c r="S376" s="205">
        <v>0</v>
      </c>
      <c r="T376" s="206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7" t="s">
        <v>210</v>
      </c>
      <c r="AT376" s="207" t="s">
        <v>225</v>
      </c>
      <c r="AU376" s="207" t="s">
        <v>89</v>
      </c>
      <c r="AY376" s="17" t="s">
        <v>128</v>
      </c>
      <c r="BE376" s="113">
        <f>IF(N376="základní",J376,0)</f>
        <v>0</v>
      </c>
      <c r="BF376" s="113">
        <f>IF(N376="snížená",J376,0)</f>
        <v>0</v>
      </c>
      <c r="BG376" s="113">
        <f>IF(N376="zákl. přenesená",J376,0)</f>
        <v>0</v>
      </c>
      <c r="BH376" s="113">
        <f>IF(N376="sníž. přenesená",J376,0)</f>
        <v>0</v>
      </c>
      <c r="BI376" s="113">
        <f>IF(N376="nulová",J376,0)</f>
        <v>0</v>
      </c>
      <c r="BJ376" s="17" t="s">
        <v>87</v>
      </c>
      <c r="BK376" s="113">
        <f>ROUND(I376*H376,2)</f>
        <v>0</v>
      </c>
      <c r="BL376" s="17" t="s">
        <v>134</v>
      </c>
      <c r="BM376" s="207" t="s">
        <v>523</v>
      </c>
    </row>
    <row r="377" spans="1:65" s="13" customFormat="1" ht="11.25">
      <c r="B377" s="208"/>
      <c r="C377" s="209"/>
      <c r="D377" s="210" t="s">
        <v>136</v>
      </c>
      <c r="E377" s="211" t="s">
        <v>1</v>
      </c>
      <c r="F377" s="212" t="s">
        <v>427</v>
      </c>
      <c r="G377" s="209"/>
      <c r="H377" s="213">
        <v>260</v>
      </c>
      <c r="I377" s="214"/>
      <c r="J377" s="209"/>
      <c r="K377" s="209"/>
      <c r="L377" s="215"/>
      <c r="M377" s="216"/>
      <c r="N377" s="217"/>
      <c r="O377" s="217"/>
      <c r="P377" s="217"/>
      <c r="Q377" s="217"/>
      <c r="R377" s="217"/>
      <c r="S377" s="217"/>
      <c r="T377" s="218"/>
      <c r="AT377" s="219" t="s">
        <v>136</v>
      </c>
      <c r="AU377" s="219" t="s">
        <v>89</v>
      </c>
      <c r="AV377" s="13" t="s">
        <v>89</v>
      </c>
      <c r="AW377" s="13" t="s">
        <v>32</v>
      </c>
      <c r="AX377" s="13" t="s">
        <v>79</v>
      </c>
      <c r="AY377" s="219" t="s">
        <v>128</v>
      </c>
    </row>
    <row r="378" spans="1:65" s="14" customFormat="1" ht="11.25">
      <c r="B378" s="220"/>
      <c r="C378" s="221"/>
      <c r="D378" s="210" t="s">
        <v>136</v>
      </c>
      <c r="E378" s="222" t="s">
        <v>1</v>
      </c>
      <c r="F378" s="223" t="s">
        <v>139</v>
      </c>
      <c r="G378" s="221"/>
      <c r="H378" s="224">
        <v>260</v>
      </c>
      <c r="I378" s="225"/>
      <c r="J378" s="221"/>
      <c r="K378" s="221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136</v>
      </c>
      <c r="AU378" s="230" t="s">
        <v>89</v>
      </c>
      <c r="AV378" s="14" t="s">
        <v>134</v>
      </c>
      <c r="AW378" s="14" t="s">
        <v>32</v>
      </c>
      <c r="AX378" s="14" t="s">
        <v>87</v>
      </c>
      <c r="AY378" s="230" t="s">
        <v>128</v>
      </c>
    </row>
    <row r="379" spans="1:65" s="2" customFormat="1" ht="16.5" customHeight="1">
      <c r="A379" s="35"/>
      <c r="B379" s="36"/>
      <c r="C379" s="246" t="s">
        <v>524</v>
      </c>
      <c r="D379" s="246" t="s">
        <v>225</v>
      </c>
      <c r="E379" s="247" t="s">
        <v>525</v>
      </c>
      <c r="F379" s="248" t="s">
        <v>526</v>
      </c>
      <c r="G379" s="249" t="s">
        <v>228</v>
      </c>
      <c r="H379" s="250">
        <v>260</v>
      </c>
      <c r="I379" s="251"/>
      <c r="J379" s="252">
        <f>ROUND(I379*H379,2)</f>
        <v>0</v>
      </c>
      <c r="K379" s="248" t="s">
        <v>1</v>
      </c>
      <c r="L379" s="253"/>
      <c r="M379" s="254" t="s">
        <v>1</v>
      </c>
      <c r="N379" s="255" t="s">
        <v>44</v>
      </c>
      <c r="O379" s="72"/>
      <c r="P379" s="205">
        <f>O379*H379</f>
        <v>0</v>
      </c>
      <c r="Q379" s="205">
        <v>0</v>
      </c>
      <c r="R379" s="205">
        <f>Q379*H379</f>
        <v>0</v>
      </c>
      <c r="S379" s="205">
        <v>0</v>
      </c>
      <c r="T379" s="206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7" t="s">
        <v>210</v>
      </c>
      <c r="AT379" s="207" t="s">
        <v>225</v>
      </c>
      <c r="AU379" s="207" t="s">
        <v>89</v>
      </c>
      <c r="AY379" s="17" t="s">
        <v>128</v>
      </c>
      <c r="BE379" s="113">
        <f>IF(N379="základní",J379,0)</f>
        <v>0</v>
      </c>
      <c r="BF379" s="113">
        <f>IF(N379="snížená",J379,0)</f>
        <v>0</v>
      </c>
      <c r="BG379" s="113">
        <f>IF(N379="zákl. přenesená",J379,0)</f>
        <v>0</v>
      </c>
      <c r="BH379" s="113">
        <f>IF(N379="sníž. přenesená",J379,0)</f>
        <v>0</v>
      </c>
      <c r="BI379" s="113">
        <f>IF(N379="nulová",J379,0)</f>
        <v>0</v>
      </c>
      <c r="BJ379" s="17" t="s">
        <v>87</v>
      </c>
      <c r="BK379" s="113">
        <f>ROUND(I379*H379,2)</f>
        <v>0</v>
      </c>
      <c r="BL379" s="17" t="s">
        <v>134</v>
      </c>
      <c r="BM379" s="207" t="s">
        <v>527</v>
      </c>
    </row>
    <row r="380" spans="1:65" s="13" customFormat="1" ht="11.25">
      <c r="B380" s="208"/>
      <c r="C380" s="209"/>
      <c r="D380" s="210" t="s">
        <v>136</v>
      </c>
      <c r="E380" s="211" t="s">
        <v>1</v>
      </c>
      <c r="F380" s="212" t="s">
        <v>427</v>
      </c>
      <c r="G380" s="209"/>
      <c r="H380" s="213">
        <v>260</v>
      </c>
      <c r="I380" s="214"/>
      <c r="J380" s="209"/>
      <c r="K380" s="209"/>
      <c r="L380" s="215"/>
      <c r="M380" s="216"/>
      <c r="N380" s="217"/>
      <c r="O380" s="217"/>
      <c r="P380" s="217"/>
      <c r="Q380" s="217"/>
      <c r="R380" s="217"/>
      <c r="S380" s="217"/>
      <c r="T380" s="218"/>
      <c r="AT380" s="219" t="s">
        <v>136</v>
      </c>
      <c r="AU380" s="219" t="s">
        <v>89</v>
      </c>
      <c r="AV380" s="13" t="s">
        <v>89</v>
      </c>
      <c r="AW380" s="13" t="s">
        <v>32</v>
      </c>
      <c r="AX380" s="13" t="s">
        <v>79</v>
      </c>
      <c r="AY380" s="219" t="s">
        <v>128</v>
      </c>
    </row>
    <row r="381" spans="1:65" s="14" customFormat="1" ht="11.25">
      <c r="B381" s="220"/>
      <c r="C381" s="221"/>
      <c r="D381" s="210" t="s">
        <v>136</v>
      </c>
      <c r="E381" s="222" t="s">
        <v>1</v>
      </c>
      <c r="F381" s="223" t="s">
        <v>139</v>
      </c>
      <c r="G381" s="221"/>
      <c r="H381" s="224">
        <v>260</v>
      </c>
      <c r="I381" s="225"/>
      <c r="J381" s="221"/>
      <c r="K381" s="221"/>
      <c r="L381" s="226"/>
      <c r="M381" s="227"/>
      <c r="N381" s="228"/>
      <c r="O381" s="228"/>
      <c r="P381" s="228"/>
      <c r="Q381" s="228"/>
      <c r="R381" s="228"/>
      <c r="S381" s="228"/>
      <c r="T381" s="229"/>
      <c r="AT381" s="230" t="s">
        <v>136</v>
      </c>
      <c r="AU381" s="230" t="s">
        <v>89</v>
      </c>
      <c r="AV381" s="14" t="s">
        <v>134</v>
      </c>
      <c r="AW381" s="14" t="s">
        <v>32</v>
      </c>
      <c r="AX381" s="14" t="s">
        <v>87</v>
      </c>
      <c r="AY381" s="230" t="s">
        <v>128</v>
      </c>
    </row>
    <row r="382" spans="1:65" s="2" customFormat="1" ht="16.5" customHeight="1">
      <c r="A382" s="35"/>
      <c r="B382" s="36"/>
      <c r="C382" s="246" t="s">
        <v>528</v>
      </c>
      <c r="D382" s="246" t="s">
        <v>225</v>
      </c>
      <c r="E382" s="247" t="s">
        <v>529</v>
      </c>
      <c r="F382" s="248" t="s">
        <v>530</v>
      </c>
      <c r="G382" s="249" t="s">
        <v>228</v>
      </c>
      <c r="H382" s="250">
        <v>80</v>
      </c>
      <c r="I382" s="251"/>
      <c r="J382" s="252">
        <f>ROUND(I382*H382,2)</f>
        <v>0</v>
      </c>
      <c r="K382" s="248" t="s">
        <v>1</v>
      </c>
      <c r="L382" s="253"/>
      <c r="M382" s="254" t="s">
        <v>1</v>
      </c>
      <c r="N382" s="255" t="s">
        <v>44</v>
      </c>
      <c r="O382" s="72"/>
      <c r="P382" s="205">
        <f>O382*H382</f>
        <v>0</v>
      </c>
      <c r="Q382" s="205">
        <v>0</v>
      </c>
      <c r="R382" s="205">
        <f>Q382*H382</f>
        <v>0</v>
      </c>
      <c r="S382" s="205">
        <v>0</v>
      </c>
      <c r="T382" s="206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7" t="s">
        <v>210</v>
      </c>
      <c r="AT382" s="207" t="s">
        <v>225</v>
      </c>
      <c r="AU382" s="207" t="s">
        <v>89</v>
      </c>
      <c r="AY382" s="17" t="s">
        <v>128</v>
      </c>
      <c r="BE382" s="113">
        <f>IF(N382="základní",J382,0)</f>
        <v>0</v>
      </c>
      <c r="BF382" s="113">
        <f>IF(N382="snížená",J382,0)</f>
        <v>0</v>
      </c>
      <c r="BG382" s="113">
        <f>IF(N382="zákl. přenesená",J382,0)</f>
        <v>0</v>
      </c>
      <c r="BH382" s="113">
        <f>IF(N382="sníž. přenesená",J382,0)</f>
        <v>0</v>
      </c>
      <c r="BI382" s="113">
        <f>IF(N382="nulová",J382,0)</f>
        <v>0</v>
      </c>
      <c r="BJ382" s="17" t="s">
        <v>87</v>
      </c>
      <c r="BK382" s="113">
        <f>ROUND(I382*H382,2)</f>
        <v>0</v>
      </c>
      <c r="BL382" s="17" t="s">
        <v>134</v>
      </c>
      <c r="BM382" s="207" t="s">
        <v>531</v>
      </c>
    </row>
    <row r="383" spans="1:65" s="13" customFormat="1" ht="11.25">
      <c r="B383" s="208"/>
      <c r="C383" s="209"/>
      <c r="D383" s="210" t="s">
        <v>136</v>
      </c>
      <c r="E383" s="211" t="s">
        <v>1</v>
      </c>
      <c r="F383" s="212" t="s">
        <v>532</v>
      </c>
      <c r="G383" s="209"/>
      <c r="H383" s="213">
        <v>80</v>
      </c>
      <c r="I383" s="214"/>
      <c r="J383" s="209"/>
      <c r="K383" s="209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136</v>
      </c>
      <c r="AU383" s="219" t="s">
        <v>89</v>
      </c>
      <c r="AV383" s="13" t="s">
        <v>89</v>
      </c>
      <c r="AW383" s="13" t="s">
        <v>32</v>
      </c>
      <c r="AX383" s="13" t="s">
        <v>79</v>
      </c>
      <c r="AY383" s="219" t="s">
        <v>128</v>
      </c>
    </row>
    <row r="384" spans="1:65" s="14" customFormat="1" ht="11.25">
      <c r="B384" s="220"/>
      <c r="C384" s="221"/>
      <c r="D384" s="210" t="s">
        <v>136</v>
      </c>
      <c r="E384" s="222" t="s">
        <v>1</v>
      </c>
      <c r="F384" s="223" t="s">
        <v>139</v>
      </c>
      <c r="G384" s="221"/>
      <c r="H384" s="224">
        <v>80</v>
      </c>
      <c r="I384" s="225"/>
      <c r="J384" s="221"/>
      <c r="K384" s="221"/>
      <c r="L384" s="226"/>
      <c r="M384" s="227"/>
      <c r="N384" s="228"/>
      <c r="O384" s="228"/>
      <c r="P384" s="228"/>
      <c r="Q384" s="228"/>
      <c r="R384" s="228"/>
      <c r="S384" s="228"/>
      <c r="T384" s="229"/>
      <c r="AT384" s="230" t="s">
        <v>136</v>
      </c>
      <c r="AU384" s="230" t="s">
        <v>89</v>
      </c>
      <c r="AV384" s="14" t="s">
        <v>134</v>
      </c>
      <c r="AW384" s="14" t="s">
        <v>32</v>
      </c>
      <c r="AX384" s="14" t="s">
        <v>87</v>
      </c>
      <c r="AY384" s="230" t="s">
        <v>128</v>
      </c>
    </row>
    <row r="385" spans="1:65" s="2" customFormat="1" ht="16.5" customHeight="1">
      <c r="A385" s="35"/>
      <c r="B385" s="36"/>
      <c r="C385" s="246" t="s">
        <v>533</v>
      </c>
      <c r="D385" s="246" t="s">
        <v>225</v>
      </c>
      <c r="E385" s="247" t="s">
        <v>534</v>
      </c>
      <c r="F385" s="248" t="s">
        <v>535</v>
      </c>
      <c r="G385" s="249" t="s">
        <v>228</v>
      </c>
      <c r="H385" s="250">
        <v>80</v>
      </c>
      <c r="I385" s="251"/>
      <c r="J385" s="252">
        <f>ROUND(I385*H385,2)</f>
        <v>0</v>
      </c>
      <c r="K385" s="248" t="s">
        <v>1</v>
      </c>
      <c r="L385" s="253"/>
      <c r="M385" s="254" t="s">
        <v>1</v>
      </c>
      <c r="N385" s="255" t="s">
        <v>44</v>
      </c>
      <c r="O385" s="72"/>
      <c r="P385" s="205">
        <f>O385*H385</f>
        <v>0</v>
      </c>
      <c r="Q385" s="205">
        <v>0</v>
      </c>
      <c r="R385" s="205">
        <f>Q385*H385</f>
        <v>0</v>
      </c>
      <c r="S385" s="205">
        <v>0</v>
      </c>
      <c r="T385" s="206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7" t="s">
        <v>210</v>
      </c>
      <c r="AT385" s="207" t="s">
        <v>225</v>
      </c>
      <c r="AU385" s="207" t="s">
        <v>89</v>
      </c>
      <c r="AY385" s="17" t="s">
        <v>128</v>
      </c>
      <c r="BE385" s="113">
        <f>IF(N385="základní",J385,0)</f>
        <v>0</v>
      </c>
      <c r="BF385" s="113">
        <f>IF(N385="snížená",J385,0)</f>
        <v>0</v>
      </c>
      <c r="BG385" s="113">
        <f>IF(N385="zákl. přenesená",J385,0)</f>
        <v>0</v>
      </c>
      <c r="BH385" s="113">
        <f>IF(N385="sníž. přenesená",J385,0)</f>
        <v>0</v>
      </c>
      <c r="BI385" s="113">
        <f>IF(N385="nulová",J385,0)</f>
        <v>0</v>
      </c>
      <c r="BJ385" s="17" t="s">
        <v>87</v>
      </c>
      <c r="BK385" s="113">
        <f>ROUND(I385*H385,2)</f>
        <v>0</v>
      </c>
      <c r="BL385" s="17" t="s">
        <v>134</v>
      </c>
      <c r="BM385" s="207" t="s">
        <v>536</v>
      </c>
    </row>
    <row r="386" spans="1:65" s="13" customFormat="1" ht="11.25">
      <c r="B386" s="208"/>
      <c r="C386" s="209"/>
      <c r="D386" s="210" t="s">
        <v>136</v>
      </c>
      <c r="E386" s="211" t="s">
        <v>1</v>
      </c>
      <c r="F386" s="212" t="s">
        <v>532</v>
      </c>
      <c r="G386" s="209"/>
      <c r="H386" s="213">
        <v>80</v>
      </c>
      <c r="I386" s="214"/>
      <c r="J386" s="209"/>
      <c r="K386" s="209"/>
      <c r="L386" s="215"/>
      <c r="M386" s="216"/>
      <c r="N386" s="217"/>
      <c r="O386" s="217"/>
      <c r="P386" s="217"/>
      <c r="Q386" s="217"/>
      <c r="R386" s="217"/>
      <c r="S386" s="217"/>
      <c r="T386" s="218"/>
      <c r="AT386" s="219" t="s">
        <v>136</v>
      </c>
      <c r="AU386" s="219" t="s">
        <v>89</v>
      </c>
      <c r="AV386" s="13" t="s">
        <v>89</v>
      </c>
      <c r="AW386" s="13" t="s">
        <v>32</v>
      </c>
      <c r="AX386" s="13" t="s">
        <v>79</v>
      </c>
      <c r="AY386" s="219" t="s">
        <v>128</v>
      </c>
    </row>
    <row r="387" spans="1:65" s="14" customFormat="1" ht="11.25">
      <c r="B387" s="220"/>
      <c r="C387" s="221"/>
      <c r="D387" s="210" t="s">
        <v>136</v>
      </c>
      <c r="E387" s="222" t="s">
        <v>1</v>
      </c>
      <c r="F387" s="223" t="s">
        <v>139</v>
      </c>
      <c r="G387" s="221"/>
      <c r="H387" s="224">
        <v>80</v>
      </c>
      <c r="I387" s="225"/>
      <c r="J387" s="221"/>
      <c r="K387" s="221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136</v>
      </c>
      <c r="AU387" s="230" t="s">
        <v>89</v>
      </c>
      <c r="AV387" s="14" t="s">
        <v>134</v>
      </c>
      <c r="AW387" s="14" t="s">
        <v>32</v>
      </c>
      <c r="AX387" s="14" t="s">
        <v>87</v>
      </c>
      <c r="AY387" s="230" t="s">
        <v>128</v>
      </c>
    </row>
    <row r="388" spans="1:65" s="2" customFormat="1" ht="16.5" customHeight="1">
      <c r="A388" s="35"/>
      <c r="B388" s="36"/>
      <c r="C388" s="246" t="s">
        <v>537</v>
      </c>
      <c r="D388" s="246" t="s">
        <v>225</v>
      </c>
      <c r="E388" s="247" t="s">
        <v>538</v>
      </c>
      <c r="F388" s="248" t="s">
        <v>539</v>
      </c>
      <c r="G388" s="249" t="s">
        <v>228</v>
      </c>
      <c r="H388" s="250">
        <v>120</v>
      </c>
      <c r="I388" s="251"/>
      <c r="J388" s="252">
        <f>ROUND(I388*H388,2)</f>
        <v>0</v>
      </c>
      <c r="K388" s="248" t="s">
        <v>1</v>
      </c>
      <c r="L388" s="253"/>
      <c r="M388" s="254" t="s">
        <v>1</v>
      </c>
      <c r="N388" s="255" t="s">
        <v>44</v>
      </c>
      <c r="O388" s="72"/>
      <c r="P388" s="205">
        <f>O388*H388</f>
        <v>0</v>
      </c>
      <c r="Q388" s="205">
        <v>0</v>
      </c>
      <c r="R388" s="205">
        <f>Q388*H388</f>
        <v>0</v>
      </c>
      <c r="S388" s="205">
        <v>0</v>
      </c>
      <c r="T388" s="206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7" t="s">
        <v>210</v>
      </c>
      <c r="AT388" s="207" t="s">
        <v>225</v>
      </c>
      <c r="AU388" s="207" t="s">
        <v>89</v>
      </c>
      <c r="AY388" s="17" t="s">
        <v>128</v>
      </c>
      <c r="BE388" s="113">
        <f>IF(N388="základní",J388,0)</f>
        <v>0</v>
      </c>
      <c r="BF388" s="113">
        <f>IF(N388="snížená",J388,0)</f>
        <v>0</v>
      </c>
      <c r="BG388" s="113">
        <f>IF(N388="zákl. přenesená",J388,0)</f>
        <v>0</v>
      </c>
      <c r="BH388" s="113">
        <f>IF(N388="sníž. přenesená",J388,0)</f>
        <v>0</v>
      </c>
      <c r="BI388" s="113">
        <f>IF(N388="nulová",J388,0)</f>
        <v>0</v>
      </c>
      <c r="BJ388" s="17" t="s">
        <v>87</v>
      </c>
      <c r="BK388" s="113">
        <f>ROUND(I388*H388,2)</f>
        <v>0</v>
      </c>
      <c r="BL388" s="17" t="s">
        <v>134</v>
      </c>
      <c r="BM388" s="207" t="s">
        <v>540</v>
      </c>
    </row>
    <row r="389" spans="1:65" s="13" customFormat="1" ht="11.25">
      <c r="B389" s="208"/>
      <c r="C389" s="209"/>
      <c r="D389" s="210" t="s">
        <v>136</v>
      </c>
      <c r="E389" s="211" t="s">
        <v>1</v>
      </c>
      <c r="F389" s="212" t="s">
        <v>541</v>
      </c>
      <c r="G389" s="209"/>
      <c r="H389" s="213">
        <v>120</v>
      </c>
      <c r="I389" s="214"/>
      <c r="J389" s="209"/>
      <c r="K389" s="209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136</v>
      </c>
      <c r="AU389" s="219" t="s">
        <v>89</v>
      </c>
      <c r="AV389" s="13" t="s">
        <v>89</v>
      </c>
      <c r="AW389" s="13" t="s">
        <v>32</v>
      </c>
      <c r="AX389" s="13" t="s">
        <v>79</v>
      </c>
      <c r="AY389" s="219" t="s">
        <v>128</v>
      </c>
    </row>
    <row r="390" spans="1:65" s="14" customFormat="1" ht="11.25">
      <c r="B390" s="220"/>
      <c r="C390" s="221"/>
      <c r="D390" s="210" t="s">
        <v>136</v>
      </c>
      <c r="E390" s="222" t="s">
        <v>1</v>
      </c>
      <c r="F390" s="223" t="s">
        <v>139</v>
      </c>
      <c r="G390" s="221"/>
      <c r="H390" s="224">
        <v>120</v>
      </c>
      <c r="I390" s="225"/>
      <c r="J390" s="221"/>
      <c r="K390" s="221"/>
      <c r="L390" s="226"/>
      <c r="M390" s="227"/>
      <c r="N390" s="228"/>
      <c r="O390" s="228"/>
      <c r="P390" s="228"/>
      <c r="Q390" s="228"/>
      <c r="R390" s="228"/>
      <c r="S390" s="228"/>
      <c r="T390" s="229"/>
      <c r="AT390" s="230" t="s">
        <v>136</v>
      </c>
      <c r="AU390" s="230" t="s">
        <v>89</v>
      </c>
      <c r="AV390" s="14" t="s">
        <v>134</v>
      </c>
      <c r="AW390" s="14" t="s">
        <v>32</v>
      </c>
      <c r="AX390" s="14" t="s">
        <v>87</v>
      </c>
      <c r="AY390" s="230" t="s">
        <v>128</v>
      </c>
    </row>
    <row r="391" spans="1:65" s="2" customFormat="1" ht="16.5" customHeight="1">
      <c r="A391" s="35"/>
      <c r="B391" s="36"/>
      <c r="C391" s="246" t="s">
        <v>542</v>
      </c>
      <c r="D391" s="246" t="s">
        <v>225</v>
      </c>
      <c r="E391" s="247" t="s">
        <v>543</v>
      </c>
      <c r="F391" s="248" t="s">
        <v>544</v>
      </c>
      <c r="G391" s="249" t="s">
        <v>228</v>
      </c>
      <c r="H391" s="250">
        <v>120</v>
      </c>
      <c r="I391" s="251"/>
      <c r="J391" s="252">
        <f>ROUND(I391*H391,2)</f>
        <v>0</v>
      </c>
      <c r="K391" s="248" t="s">
        <v>1</v>
      </c>
      <c r="L391" s="253"/>
      <c r="M391" s="254" t="s">
        <v>1</v>
      </c>
      <c r="N391" s="255" t="s">
        <v>44</v>
      </c>
      <c r="O391" s="72"/>
      <c r="P391" s="205">
        <f>O391*H391</f>
        <v>0</v>
      </c>
      <c r="Q391" s="205">
        <v>0</v>
      </c>
      <c r="R391" s="205">
        <f>Q391*H391</f>
        <v>0</v>
      </c>
      <c r="S391" s="205">
        <v>0</v>
      </c>
      <c r="T391" s="206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7" t="s">
        <v>210</v>
      </c>
      <c r="AT391" s="207" t="s">
        <v>225</v>
      </c>
      <c r="AU391" s="207" t="s">
        <v>89</v>
      </c>
      <c r="AY391" s="17" t="s">
        <v>128</v>
      </c>
      <c r="BE391" s="113">
        <f>IF(N391="základní",J391,0)</f>
        <v>0</v>
      </c>
      <c r="BF391" s="113">
        <f>IF(N391="snížená",J391,0)</f>
        <v>0</v>
      </c>
      <c r="BG391" s="113">
        <f>IF(N391="zákl. přenesená",J391,0)</f>
        <v>0</v>
      </c>
      <c r="BH391" s="113">
        <f>IF(N391="sníž. přenesená",J391,0)</f>
        <v>0</v>
      </c>
      <c r="BI391" s="113">
        <f>IF(N391="nulová",J391,0)</f>
        <v>0</v>
      </c>
      <c r="BJ391" s="17" t="s">
        <v>87</v>
      </c>
      <c r="BK391" s="113">
        <f>ROUND(I391*H391,2)</f>
        <v>0</v>
      </c>
      <c r="BL391" s="17" t="s">
        <v>134</v>
      </c>
      <c r="BM391" s="207" t="s">
        <v>545</v>
      </c>
    </row>
    <row r="392" spans="1:65" s="13" customFormat="1" ht="11.25">
      <c r="B392" s="208"/>
      <c r="C392" s="209"/>
      <c r="D392" s="210" t="s">
        <v>136</v>
      </c>
      <c r="E392" s="211" t="s">
        <v>1</v>
      </c>
      <c r="F392" s="212" t="s">
        <v>541</v>
      </c>
      <c r="G392" s="209"/>
      <c r="H392" s="213">
        <v>120</v>
      </c>
      <c r="I392" s="214"/>
      <c r="J392" s="209"/>
      <c r="K392" s="209"/>
      <c r="L392" s="215"/>
      <c r="M392" s="216"/>
      <c r="N392" s="217"/>
      <c r="O392" s="217"/>
      <c r="P392" s="217"/>
      <c r="Q392" s="217"/>
      <c r="R392" s="217"/>
      <c r="S392" s="217"/>
      <c r="T392" s="218"/>
      <c r="AT392" s="219" t="s">
        <v>136</v>
      </c>
      <c r="AU392" s="219" t="s">
        <v>89</v>
      </c>
      <c r="AV392" s="13" t="s">
        <v>89</v>
      </c>
      <c r="AW392" s="13" t="s">
        <v>32</v>
      </c>
      <c r="AX392" s="13" t="s">
        <v>79</v>
      </c>
      <c r="AY392" s="219" t="s">
        <v>128</v>
      </c>
    </row>
    <row r="393" spans="1:65" s="14" customFormat="1" ht="11.25">
      <c r="B393" s="220"/>
      <c r="C393" s="221"/>
      <c r="D393" s="210" t="s">
        <v>136</v>
      </c>
      <c r="E393" s="222" t="s">
        <v>1</v>
      </c>
      <c r="F393" s="223" t="s">
        <v>139</v>
      </c>
      <c r="G393" s="221"/>
      <c r="H393" s="224">
        <v>120</v>
      </c>
      <c r="I393" s="225"/>
      <c r="J393" s="221"/>
      <c r="K393" s="221"/>
      <c r="L393" s="226"/>
      <c r="M393" s="227"/>
      <c r="N393" s="228"/>
      <c r="O393" s="228"/>
      <c r="P393" s="228"/>
      <c r="Q393" s="228"/>
      <c r="R393" s="228"/>
      <c r="S393" s="228"/>
      <c r="T393" s="229"/>
      <c r="AT393" s="230" t="s">
        <v>136</v>
      </c>
      <c r="AU393" s="230" t="s">
        <v>89</v>
      </c>
      <c r="AV393" s="14" t="s">
        <v>134</v>
      </c>
      <c r="AW393" s="14" t="s">
        <v>32</v>
      </c>
      <c r="AX393" s="14" t="s">
        <v>87</v>
      </c>
      <c r="AY393" s="230" t="s">
        <v>128</v>
      </c>
    </row>
    <row r="394" spans="1:65" s="2" customFormat="1" ht="16.5" customHeight="1">
      <c r="A394" s="35"/>
      <c r="B394" s="36"/>
      <c r="C394" s="246" t="s">
        <v>546</v>
      </c>
      <c r="D394" s="246" t="s">
        <v>225</v>
      </c>
      <c r="E394" s="247" t="s">
        <v>547</v>
      </c>
      <c r="F394" s="248" t="s">
        <v>548</v>
      </c>
      <c r="G394" s="249" t="s">
        <v>228</v>
      </c>
      <c r="H394" s="250">
        <v>80</v>
      </c>
      <c r="I394" s="251"/>
      <c r="J394" s="252">
        <f>ROUND(I394*H394,2)</f>
        <v>0</v>
      </c>
      <c r="K394" s="248" t="s">
        <v>1</v>
      </c>
      <c r="L394" s="253"/>
      <c r="M394" s="254" t="s">
        <v>1</v>
      </c>
      <c r="N394" s="255" t="s">
        <v>44</v>
      </c>
      <c r="O394" s="72"/>
      <c r="P394" s="205">
        <f>O394*H394</f>
        <v>0</v>
      </c>
      <c r="Q394" s="205">
        <v>0</v>
      </c>
      <c r="R394" s="205">
        <f>Q394*H394</f>
        <v>0</v>
      </c>
      <c r="S394" s="205">
        <v>0</v>
      </c>
      <c r="T394" s="206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7" t="s">
        <v>210</v>
      </c>
      <c r="AT394" s="207" t="s">
        <v>225</v>
      </c>
      <c r="AU394" s="207" t="s">
        <v>89</v>
      </c>
      <c r="AY394" s="17" t="s">
        <v>128</v>
      </c>
      <c r="BE394" s="113">
        <f>IF(N394="základní",J394,0)</f>
        <v>0</v>
      </c>
      <c r="BF394" s="113">
        <f>IF(N394="snížená",J394,0)</f>
        <v>0</v>
      </c>
      <c r="BG394" s="113">
        <f>IF(N394="zákl. přenesená",J394,0)</f>
        <v>0</v>
      </c>
      <c r="BH394" s="113">
        <f>IF(N394="sníž. přenesená",J394,0)</f>
        <v>0</v>
      </c>
      <c r="BI394" s="113">
        <f>IF(N394="nulová",J394,0)</f>
        <v>0</v>
      </c>
      <c r="BJ394" s="17" t="s">
        <v>87</v>
      </c>
      <c r="BK394" s="113">
        <f>ROUND(I394*H394,2)</f>
        <v>0</v>
      </c>
      <c r="BL394" s="17" t="s">
        <v>134</v>
      </c>
      <c r="BM394" s="207" t="s">
        <v>549</v>
      </c>
    </row>
    <row r="395" spans="1:65" s="13" customFormat="1" ht="11.25">
      <c r="B395" s="208"/>
      <c r="C395" s="209"/>
      <c r="D395" s="210" t="s">
        <v>136</v>
      </c>
      <c r="E395" s="211" t="s">
        <v>1</v>
      </c>
      <c r="F395" s="212" t="s">
        <v>532</v>
      </c>
      <c r="G395" s="209"/>
      <c r="H395" s="213">
        <v>80</v>
      </c>
      <c r="I395" s="214"/>
      <c r="J395" s="209"/>
      <c r="K395" s="209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136</v>
      </c>
      <c r="AU395" s="219" t="s">
        <v>89</v>
      </c>
      <c r="AV395" s="13" t="s">
        <v>89</v>
      </c>
      <c r="AW395" s="13" t="s">
        <v>32</v>
      </c>
      <c r="AX395" s="13" t="s">
        <v>79</v>
      </c>
      <c r="AY395" s="219" t="s">
        <v>128</v>
      </c>
    </row>
    <row r="396" spans="1:65" s="14" customFormat="1" ht="11.25">
      <c r="B396" s="220"/>
      <c r="C396" s="221"/>
      <c r="D396" s="210" t="s">
        <v>136</v>
      </c>
      <c r="E396" s="222" t="s">
        <v>1</v>
      </c>
      <c r="F396" s="223" t="s">
        <v>139</v>
      </c>
      <c r="G396" s="221"/>
      <c r="H396" s="224">
        <v>80</v>
      </c>
      <c r="I396" s="225"/>
      <c r="J396" s="221"/>
      <c r="K396" s="221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136</v>
      </c>
      <c r="AU396" s="230" t="s">
        <v>89</v>
      </c>
      <c r="AV396" s="14" t="s">
        <v>134</v>
      </c>
      <c r="AW396" s="14" t="s">
        <v>32</v>
      </c>
      <c r="AX396" s="14" t="s">
        <v>87</v>
      </c>
      <c r="AY396" s="230" t="s">
        <v>128</v>
      </c>
    </row>
    <row r="397" spans="1:65" s="2" customFormat="1" ht="16.5" customHeight="1">
      <c r="A397" s="35"/>
      <c r="B397" s="36"/>
      <c r="C397" s="246" t="s">
        <v>550</v>
      </c>
      <c r="D397" s="246" t="s">
        <v>225</v>
      </c>
      <c r="E397" s="247" t="s">
        <v>551</v>
      </c>
      <c r="F397" s="248" t="s">
        <v>552</v>
      </c>
      <c r="G397" s="249" t="s">
        <v>228</v>
      </c>
      <c r="H397" s="250">
        <v>160</v>
      </c>
      <c r="I397" s="251"/>
      <c r="J397" s="252">
        <f>ROUND(I397*H397,2)</f>
        <v>0</v>
      </c>
      <c r="K397" s="248" t="s">
        <v>1</v>
      </c>
      <c r="L397" s="253"/>
      <c r="M397" s="254" t="s">
        <v>1</v>
      </c>
      <c r="N397" s="255" t="s">
        <v>44</v>
      </c>
      <c r="O397" s="72"/>
      <c r="P397" s="205">
        <f>O397*H397</f>
        <v>0</v>
      </c>
      <c r="Q397" s="205">
        <v>0</v>
      </c>
      <c r="R397" s="205">
        <f>Q397*H397</f>
        <v>0</v>
      </c>
      <c r="S397" s="205">
        <v>0</v>
      </c>
      <c r="T397" s="206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7" t="s">
        <v>210</v>
      </c>
      <c r="AT397" s="207" t="s">
        <v>225</v>
      </c>
      <c r="AU397" s="207" t="s">
        <v>89</v>
      </c>
      <c r="AY397" s="17" t="s">
        <v>128</v>
      </c>
      <c r="BE397" s="113">
        <f>IF(N397="základní",J397,0)</f>
        <v>0</v>
      </c>
      <c r="BF397" s="113">
        <f>IF(N397="snížená",J397,0)</f>
        <v>0</v>
      </c>
      <c r="BG397" s="113">
        <f>IF(N397="zákl. přenesená",J397,0)</f>
        <v>0</v>
      </c>
      <c r="BH397" s="113">
        <f>IF(N397="sníž. přenesená",J397,0)</f>
        <v>0</v>
      </c>
      <c r="BI397" s="113">
        <f>IF(N397="nulová",J397,0)</f>
        <v>0</v>
      </c>
      <c r="BJ397" s="17" t="s">
        <v>87</v>
      </c>
      <c r="BK397" s="113">
        <f>ROUND(I397*H397,2)</f>
        <v>0</v>
      </c>
      <c r="BL397" s="17" t="s">
        <v>134</v>
      </c>
      <c r="BM397" s="207" t="s">
        <v>553</v>
      </c>
    </row>
    <row r="398" spans="1:65" s="13" customFormat="1" ht="11.25">
      <c r="B398" s="208"/>
      <c r="C398" s="209"/>
      <c r="D398" s="210" t="s">
        <v>136</v>
      </c>
      <c r="E398" s="211" t="s">
        <v>1</v>
      </c>
      <c r="F398" s="212" t="s">
        <v>554</v>
      </c>
      <c r="G398" s="209"/>
      <c r="H398" s="213">
        <v>160</v>
      </c>
      <c r="I398" s="214"/>
      <c r="J398" s="209"/>
      <c r="K398" s="209"/>
      <c r="L398" s="215"/>
      <c r="M398" s="216"/>
      <c r="N398" s="217"/>
      <c r="O398" s="217"/>
      <c r="P398" s="217"/>
      <c r="Q398" s="217"/>
      <c r="R398" s="217"/>
      <c r="S398" s="217"/>
      <c r="T398" s="218"/>
      <c r="AT398" s="219" t="s">
        <v>136</v>
      </c>
      <c r="AU398" s="219" t="s">
        <v>89</v>
      </c>
      <c r="AV398" s="13" t="s">
        <v>89</v>
      </c>
      <c r="AW398" s="13" t="s">
        <v>32</v>
      </c>
      <c r="AX398" s="13" t="s">
        <v>79</v>
      </c>
      <c r="AY398" s="219" t="s">
        <v>128</v>
      </c>
    </row>
    <row r="399" spans="1:65" s="14" customFormat="1" ht="11.25">
      <c r="B399" s="220"/>
      <c r="C399" s="221"/>
      <c r="D399" s="210" t="s">
        <v>136</v>
      </c>
      <c r="E399" s="222" t="s">
        <v>1</v>
      </c>
      <c r="F399" s="223" t="s">
        <v>139</v>
      </c>
      <c r="G399" s="221"/>
      <c r="H399" s="224">
        <v>160</v>
      </c>
      <c r="I399" s="225"/>
      <c r="J399" s="221"/>
      <c r="K399" s="221"/>
      <c r="L399" s="226"/>
      <c r="M399" s="227"/>
      <c r="N399" s="228"/>
      <c r="O399" s="228"/>
      <c r="P399" s="228"/>
      <c r="Q399" s="228"/>
      <c r="R399" s="228"/>
      <c r="S399" s="228"/>
      <c r="T399" s="229"/>
      <c r="AT399" s="230" t="s">
        <v>136</v>
      </c>
      <c r="AU399" s="230" t="s">
        <v>89</v>
      </c>
      <c r="AV399" s="14" t="s">
        <v>134</v>
      </c>
      <c r="AW399" s="14" t="s">
        <v>32</v>
      </c>
      <c r="AX399" s="14" t="s">
        <v>87</v>
      </c>
      <c r="AY399" s="230" t="s">
        <v>128</v>
      </c>
    </row>
    <row r="400" spans="1:65" s="2" customFormat="1" ht="16.5" customHeight="1">
      <c r="A400" s="35"/>
      <c r="B400" s="36"/>
      <c r="C400" s="246" t="s">
        <v>555</v>
      </c>
      <c r="D400" s="246" t="s">
        <v>225</v>
      </c>
      <c r="E400" s="247" t="s">
        <v>556</v>
      </c>
      <c r="F400" s="248" t="s">
        <v>557</v>
      </c>
      <c r="G400" s="249" t="s">
        <v>228</v>
      </c>
      <c r="H400" s="250">
        <v>300</v>
      </c>
      <c r="I400" s="251"/>
      <c r="J400" s="252">
        <f>ROUND(I400*H400,2)</f>
        <v>0</v>
      </c>
      <c r="K400" s="248" t="s">
        <v>1</v>
      </c>
      <c r="L400" s="253"/>
      <c r="M400" s="254" t="s">
        <v>1</v>
      </c>
      <c r="N400" s="255" t="s">
        <v>44</v>
      </c>
      <c r="O400" s="72"/>
      <c r="P400" s="205">
        <f>O400*H400</f>
        <v>0</v>
      </c>
      <c r="Q400" s="205">
        <v>0</v>
      </c>
      <c r="R400" s="205">
        <f>Q400*H400</f>
        <v>0</v>
      </c>
      <c r="S400" s="205">
        <v>0</v>
      </c>
      <c r="T400" s="206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7" t="s">
        <v>210</v>
      </c>
      <c r="AT400" s="207" t="s">
        <v>225</v>
      </c>
      <c r="AU400" s="207" t="s">
        <v>89</v>
      </c>
      <c r="AY400" s="17" t="s">
        <v>128</v>
      </c>
      <c r="BE400" s="113">
        <f>IF(N400="základní",J400,0)</f>
        <v>0</v>
      </c>
      <c r="BF400" s="113">
        <f>IF(N400="snížená",J400,0)</f>
        <v>0</v>
      </c>
      <c r="BG400" s="113">
        <f>IF(N400="zákl. přenesená",J400,0)</f>
        <v>0</v>
      </c>
      <c r="BH400" s="113">
        <f>IF(N400="sníž. přenesená",J400,0)</f>
        <v>0</v>
      </c>
      <c r="BI400" s="113">
        <f>IF(N400="nulová",J400,0)</f>
        <v>0</v>
      </c>
      <c r="BJ400" s="17" t="s">
        <v>87</v>
      </c>
      <c r="BK400" s="113">
        <f>ROUND(I400*H400,2)</f>
        <v>0</v>
      </c>
      <c r="BL400" s="17" t="s">
        <v>134</v>
      </c>
      <c r="BM400" s="207" t="s">
        <v>558</v>
      </c>
    </row>
    <row r="401" spans="1:65" s="13" customFormat="1" ht="11.25">
      <c r="B401" s="208"/>
      <c r="C401" s="209"/>
      <c r="D401" s="210" t="s">
        <v>136</v>
      </c>
      <c r="E401" s="211" t="s">
        <v>1</v>
      </c>
      <c r="F401" s="212" t="s">
        <v>437</v>
      </c>
      <c r="G401" s="209"/>
      <c r="H401" s="213">
        <v>300</v>
      </c>
      <c r="I401" s="214"/>
      <c r="J401" s="209"/>
      <c r="K401" s="209"/>
      <c r="L401" s="215"/>
      <c r="M401" s="216"/>
      <c r="N401" s="217"/>
      <c r="O401" s="217"/>
      <c r="P401" s="217"/>
      <c r="Q401" s="217"/>
      <c r="R401" s="217"/>
      <c r="S401" s="217"/>
      <c r="T401" s="218"/>
      <c r="AT401" s="219" t="s">
        <v>136</v>
      </c>
      <c r="AU401" s="219" t="s">
        <v>89</v>
      </c>
      <c r="AV401" s="13" t="s">
        <v>89</v>
      </c>
      <c r="AW401" s="13" t="s">
        <v>32</v>
      </c>
      <c r="AX401" s="13" t="s">
        <v>79</v>
      </c>
      <c r="AY401" s="219" t="s">
        <v>128</v>
      </c>
    </row>
    <row r="402" spans="1:65" s="14" customFormat="1" ht="11.25">
      <c r="B402" s="220"/>
      <c r="C402" s="221"/>
      <c r="D402" s="210" t="s">
        <v>136</v>
      </c>
      <c r="E402" s="222" t="s">
        <v>1</v>
      </c>
      <c r="F402" s="223" t="s">
        <v>139</v>
      </c>
      <c r="G402" s="221"/>
      <c r="H402" s="224">
        <v>300</v>
      </c>
      <c r="I402" s="225"/>
      <c r="J402" s="221"/>
      <c r="K402" s="221"/>
      <c r="L402" s="226"/>
      <c r="M402" s="227"/>
      <c r="N402" s="228"/>
      <c r="O402" s="228"/>
      <c r="P402" s="228"/>
      <c r="Q402" s="228"/>
      <c r="R402" s="228"/>
      <c r="S402" s="228"/>
      <c r="T402" s="229"/>
      <c r="AT402" s="230" t="s">
        <v>136</v>
      </c>
      <c r="AU402" s="230" t="s">
        <v>89</v>
      </c>
      <c r="AV402" s="14" t="s">
        <v>134</v>
      </c>
      <c r="AW402" s="14" t="s">
        <v>32</v>
      </c>
      <c r="AX402" s="14" t="s">
        <v>87</v>
      </c>
      <c r="AY402" s="230" t="s">
        <v>128</v>
      </c>
    </row>
    <row r="403" spans="1:65" s="2" customFormat="1" ht="16.5" customHeight="1">
      <c r="A403" s="35"/>
      <c r="B403" s="36"/>
      <c r="C403" s="246" t="s">
        <v>559</v>
      </c>
      <c r="D403" s="246" t="s">
        <v>225</v>
      </c>
      <c r="E403" s="247" t="s">
        <v>560</v>
      </c>
      <c r="F403" s="248" t="s">
        <v>561</v>
      </c>
      <c r="G403" s="249" t="s">
        <v>228</v>
      </c>
      <c r="H403" s="250">
        <v>160</v>
      </c>
      <c r="I403" s="251"/>
      <c r="J403" s="252">
        <f>ROUND(I403*H403,2)</f>
        <v>0</v>
      </c>
      <c r="K403" s="248" t="s">
        <v>1</v>
      </c>
      <c r="L403" s="253"/>
      <c r="M403" s="254" t="s">
        <v>1</v>
      </c>
      <c r="N403" s="255" t="s">
        <v>44</v>
      </c>
      <c r="O403" s="72"/>
      <c r="P403" s="205">
        <f>O403*H403</f>
        <v>0</v>
      </c>
      <c r="Q403" s="205">
        <v>0</v>
      </c>
      <c r="R403" s="205">
        <f>Q403*H403</f>
        <v>0</v>
      </c>
      <c r="S403" s="205">
        <v>0</v>
      </c>
      <c r="T403" s="206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7" t="s">
        <v>210</v>
      </c>
      <c r="AT403" s="207" t="s">
        <v>225</v>
      </c>
      <c r="AU403" s="207" t="s">
        <v>89</v>
      </c>
      <c r="AY403" s="17" t="s">
        <v>128</v>
      </c>
      <c r="BE403" s="113">
        <f>IF(N403="základní",J403,0)</f>
        <v>0</v>
      </c>
      <c r="BF403" s="113">
        <f>IF(N403="snížená",J403,0)</f>
        <v>0</v>
      </c>
      <c r="BG403" s="113">
        <f>IF(N403="zákl. přenesená",J403,0)</f>
        <v>0</v>
      </c>
      <c r="BH403" s="113">
        <f>IF(N403="sníž. přenesená",J403,0)</f>
        <v>0</v>
      </c>
      <c r="BI403" s="113">
        <f>IF(N403="nulová",J403,0)</f>
        <v>0</v>
      </c>
      <c r="BJ403" s="17" t="s">
        <v>87</v>
      </c>
      <c r="BK403" s="113">
        <f>ROUND(I403*H403,2)</f>
        <v>0</v>
      </c>
      <c r="BL403" s="17" t="s">
        <v>134</v>
      </c>
      <c r="BM403" s="207" t="s">
        <v>562</v>
      </c>
    </row>
    <row r="404" spans="1:65" s="13" customFormat="1" ht="11.25">
      <c r="B404" s="208"/>
      <c r="C404" s="209"/>
      <c r="D404" s="210" t="s">
        <v>136</v>
      </c>
      <c r="E404" s="211" t="s">
        <v>1</v>
      </c>
      <c r="F404" s="212" t="s">
        <v>554</v>
      </c>
      <c r="G404" s="209"/>
      <c r="H404" s="213">
        <v>160</v>
      </c>
      <c r="I404" s="214"/>
      <c r="J404" s="209"/>
      <c r="K404" s="209"/>
      <c r="L404" s="215"/>
      <c r="M404" s="216"/>
      <c r="N404" s="217"/>
      <c r="O404" s="217"/>
      <c r="P404" s="217"/>
      <c r="Q404" s="217"/>
      <c r="R404" s="217"/>
      <c r="S404" s="217"/>
      <c r="T404" s="218"/>
      <c r="AT404" s="219" t="s">
        <v>136</v>
      </c>
      <c r="AU404" s="219" t="s">
        <v>89</v>
      </c>
      <c r="AV404" s="13" t="s">
        <v>89</v>
      </c>
      <c r="AW404" s="13" t="s">
        <v>32</v>
      </c>
      <c r="AX404" s="13" t="s">
        <v>79</v>
      </c>
      <c r="AY404" s="219" t="s">
        <v>128</v>
      </c>
    </row>
    <row r="405" spans="1:65" s="14" customFormat="1" ht="11.25">
      <c r="B405" s="220"/>
      <c r="C405" s="221"/>
      <c r="D405" s="210" t="s">
        <v>136</v>
      </c>
      <c r="E405" s="222" t="s">
        <v>1</v>
      </c>
      <c r="F405" s="223" t="s">
        <v>139</v>
      </c>
      <c r="G405" s="221"/>
      <c r="H405" s="224">
        <v>160</v>
      </c>
      <c r="I405" s="225"/>
      <c r="J405" s="221"/>
      <c r="K405" s="221"/>
      <c r="L405" s="226"/>
      <c r="M405" s="227"/>
      <c r="N405" s="228"/>
      <c r="O405" s="228"/>
      <c r="P405" s="228"/>
      <c r="Q405" s="228"/>
      <c r="R405" s="228"/>
      <c r="S405" s="228"/>
      <c r="T405" s="229"/>
      <c r="AT405" s="230" t="s">
        <v>136</v>
      </c>
      <c r="AU405" s="230" t="s">
        <v>89</v>
      </c>
      <c r="AV405" s="14" t="s">
        <v>134</v>
      </c>
      <c r="AW405" s="14" t="s">
        <v>32</v>
      </c>
      <c r="AX405" s="14" t="s">
        <v>87</v>
      </c>
      <c r="AY405" s="230" t="s">
        <v>128</v>
      </c>
    </row>
    <row r="406" spans="1:65" s="2" customFormat="1" ht="16.5" customHeight="1">
      <c r="A406" s="35"/>
      <c r="B406" s="36"/>
      <c r="C406" s="246" t="s">
        <v>563</v>
      </c>
      <c r="D406" s="246" t="s">
        <v>225</v>
      </c>
      <c r="E406" s="247" t="s">
        <v>564</v>
      </c>
      <c r="F406" s="248" t="s">
        <v>565</v>
      </c>
      <c r="G406" s="249" t="s">
        <v>228</v>
      </c>
      <c r="H406" s="250">
        <v>180</v>
      </c>
      <c r="I406" s="251"/>
      <c r="J406" s="252">
        <f>ROUND(I406*H406,2)</f>
        <v>0</v>
      </c>
      <c r="K406" s="248" t="s">
        <v>1</v>
      </c>
      <c r="L406" s="253"/>
      <c r="M406" s="254" t="s">
        <v>1</v>
      </c>
      <c r="N406" s="255" t="s">
        <v>44</v>
      </c>
      <c r="O406" s="72"/>
      <c r="P406" s="205">
        <f>O406*H406</f>
        <v>0</v>
      </c>
      <c r="Q406" s="205">
        <v>0</v>
      </c>
      <c r="R406" s="205">
        <f>Q406*H406</f>
        <v>0</v>
      </c>
      <c r="S406" s="205">
        <v>0</v>
      </c>
      <c r="T406" s="206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07" t="s">
        <v>210</v>
      </c>
      <c r="AT406" s="207" t="s">
        <v>225</v>
      </c>
      <c r="AU406" s="207" t="s">
        <v>89</v>
      </c>
      <c r="AY406" s="17" t="s">
        <v>128</v>
      </c>
      <c r="BE406" s="113">
        <f>IF(N406="základní",J406,0)</f>
        <v>0</v>
      </c>
      <c r="BF406" s="113">
        <f>IF(N406="snížená",J406,0)</f>
        <v>0</v>
      </c>
      <c r="BG406" s="113">
        <f>IF(N406="zákl. přenesená",J406,0)</f>
        <v>0</v>
      </c>
      <c r="BH406" s="113">
        <f>IF(N406="sníž. přenesená",J406,0)</f>
        <v>0</v>
      </c>
      <c r="BI406" s="113">
        <f>IF(N406="nulová",J406,0)</f>
        <v>0</v>
      </c>
      <c r="BJ406" s="17" t="s">
        <v>87</v>
      </c>
      <c r="BK406" s="113">
        <f>ROUND(I406*H406,2)</f>
        <v>0</v>
      </c>
      <c r="BL406" s="17" t="s">
        <v>134</v>
      </c>
      <c r="BM406" s="207" t="s">
        <v>566</v>
      </c>
    </row>
    <row r="407" spans="1:65" s="13" customFormat="1" ht="11.25">
      <c r="B407" s="208"/>
      <c r="C407" s="209"/>
      <c r="D407" s="210" t="s">
        <v>136</v>
      </c>
      <c r="E407" s="211" t="s">
        <v>1</v>
      </c>
      <c r="F407" s="212" t="s">
        <v>519</v>
      </c>
      <c r="G407" s="209"/>
      <c r="H407" s="213">
        <v>180</v>
      </c>
      <c r="I407" s="214"/>
      <c r="J407" s="209"/>
      <c r="K407" s="209"/>
      <c r="L407" s="215"/>
      <c r="M407" s="216"/>
      <c r="N407" s="217"/>
      <c r="O407" s="217"/>
      <c r="P407" s="217"/>
      <c r="Q407" s="217"/>
      <c r="R407" s="217"/>
      <c r="S407" s="217"/>
      <c r="T407" s="218"/>
      <c r="AT407" s="219" t="s">
        <v>136</v>
      </c>
      <c r="AU407" s="219" t="s">
        <v>89</v>
      </c>
      <c r="AV407" s="13" t="s">
        <v>89</v>
      </c>
      <c r="AW407" s="13" t="s">
        <v>32</v>
      </c>
      <c r="AX407" s="13" t="s">
        <v>79</v>
      </c>
      <c r="AY407" s="219" t="s">
        <v>128</v>
      </c>
    </row>
    <row r="408" spans="1:65" s="14" customFormat="1" ht="11.25">
      <c r="B408" s="220"/>
      <c r="C408" s="221"/>
      <c r="D408" s="210" t="s">
        <v>136</v>
      </c>
      <c r="E408" s="222" t="s">
        <v>1</v>
      </c>
      <c r="F408" s="223" t="s">
        <v>139</v>
      </c>
      <c r="G408" s="221"/>
      <c r="H408" s="224">
        <v>180</v>
      </c>
      <c r="I408" s="225"/>
      <c r="J408" s="221"/>
      <c r="K408" s="221"/>
      <c r="L408" s="226"/>
      <c r="M408" s="227"/>
      <c r="N408" s="228"/>
      <c r="O408" s="228"/>
      <c r="P408" s="228"/>
      <c r="Q408" s="228"/>
      <c r="R408" s="228"/>
      <c r="S408" s="228"/>
      <c r="T408" s="229"/>
      <c r="AT408" s="230" t="s">
        <v>136</v>
      </c>
      <c r="AU408" s="230" t="s">
        <v>89</v>
      </c>
      <c r="AV408" s="14" t="s">
        <v>134</v>
      </c>
      <c r="AW408" s="14" t="s">
        <v>32</v>
      </c>
      <c r="AX408" s="14" t="s">
        <v>87</v>
      </c>
      <c r="AY408" s="230" t="s">
        <v>128</v>
      </c>
    </row>
    <row r="409" spans="1:65" s="2" customFormat="1" ht="16.5" customHeight="1">
      <c r="A409" s="35"/>
      <c r="B409" s="36"/>
      <c r="C409" s="246" t="s">
        <v>567</v>
      </c>
      <c r="D409" s="246" t="s">
        <v>225</v>
      </c>
      <c r="E409" s="247" t="s">
        <v>568</v>
      </c>
      <c r="F409" s="248" t="s">
        <v>569</v>
      </c>
      <c r="G409" s="249" t="s">
        <v>228</v>
      </c>
      <c r="H409" s="250">
        <v>250</v>
      </c>
      <c r="I409" s="251"/>
      <c r="J409" s="252">
        <f>ROUND(I409*H409,2)</f>
        <v>0</v>
      </c>
      <c r="K409" s="248" t="s">
        <v>1</v>
      </c>
      <c r="L409" s="253"/>
      <c r="M409" s="254" t="s">
        <v>1</v>
      </c>
      <c r="N409" s="255" t="s">
        <v>44</v>
      </c>
      <c r="O409" s="72"/>
      <c r="P409" s="205">
        <f>O409*H409</f>
        <v>0</v>
      </c>
      <c r="Q409" s="205">
        <v>0</v>
      </c>
      <c r="R409" s="205">
        <f>Q409*H409</f>
        <v>0</v>
      </c>
      <c r="S409" s="205">
        <v>0</v>
      </c>
      <c r="T409" s="206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7" t="s">
        <v>210</v>
      </c>
      <c r="AT409" s="207" t="s">
        <v>225</v>
      </c>
      <c r="AU409" s="207" t="s">
        <v>89</v>
      </c>
      <c r="AY409" s="17" t="s">
        <v>128</v>
      </c>
      <c r="BE409" s="113">
        <f>IF(N409="základní",J409,0)</f>
        <v>0</v>
      </c>
      <c r="BF409" s="113">
        <f>IF(N409="snížená",J409,0)</f>
        <v>0</v>
      </c>
      <c r="BG409" s="113">
        <f>IF(N409="zákl. přenesená",J409,0)</f>
        <v>0</v>
      </c>
      <c r="BH409" s="113">
        <f>IF(N409="sníž. přenesená",J409,0)</f>
        <v>0</v>
      </c>
      <c r="BI409" s="113">
        <f>IF(N409="nulová",J409,0)</f>
        <v>0</v>
      </c>
      <c r="BJ409" s="17" t="s">
        <v>87</v>
      </c>
      <c r="BK409" s="113">
        <f>ROUND(I409*H409,2)</f>
        <v>0</v>
      </c>
      <c r="BL409" s="17" t="s">
        <v>134</v>
      </c>
      <c r="BM409" s="207" t="s">
        <v>570</v>
      </c>
    </row>
    <row r="410" spans="1:65" s="13" customFormat="1" ht="11.25">
      <c r="B410" s="208"/>
      <c r="C410" s="209"/>
      <c r="D410" s="210" t="s">
        <v>136</v>
      </c>
      <c r="E410" s="211" t="s">
        <v>1</v>
      </c>
      <c r="F410" s="212" t="s">
        <v>447</v>
      </c>
      <c r="G410" s="209"/>
      <c r="H410" s="213">
        <v>250</v>
      </c>
      <c r="I410" s="214"/>
      <c r="J410" s="209"/>
      <c r="K410" s="209"/>
      <c r="L410" s="215"/>
      <c r="M410" s="216"/>
      <c r="N410" s="217"/>
      <c r="O410" s="217"/>
      <c r="P410" s="217"/>
      <c r="Q410" s="217"/>
      <c r="R410" s="217"/>
      <c r="S410" s="217"/>
      <c r="T410" s="218"/>
      <c r="AT410" s="219" t="s">
        <v>136</v>
      </c>
      <c r="AU410" s="219" t="s">
        <v>89</v>
      </c>
      <c r="AV410" s="13" t="s">
        <v>89</v>
      </c>
      <c r="AW410" s="13" t="s">
        <v>32</v>
      </c>
      <c r="AX410" s="13" t="s">
        <v>79</v>
      </c>
      <c r="AY410" s="219" t="s">
        <v>128</v>
      </c>
    </row>
    <row r="411" spans="1:65" s="14" customFormat="1" ht="11.25">
      <c r="B411" s="220"/>
      <c r="C411" s="221"/>
      <c r="D411" s="210" t="s">
        <v>136</v>
      </c>
      <c r="E411" s="222" t="s">
        <v>1</v>
      </c>
      <c r="F411" s="223" t="s">
        <v>139</v>
      </c>
      <c r="G411" s="221"/>
      <c r="H411" s="224">
        <v>250</v>
      </c>
      <c r="I411" s="225"/>
      <c r="J411" s="221"/>
      <c r="K411" s="221"/>
      <c r="L411" s="226"/>
      <c r="M411" s="227"/>
      <c r="N411" s="228"/>
      <c r="O411" s="228"/>
      <c r="P411" s="228"/>
      <c r="Q411" s="228"/>
      <c r="R411" s="228"/>
      <c r="S411" s="228"/>
      <c r="T411" s="229"/>
      <c r="AT411" s="230" t="s">
        <v>136</v>
      </c>
      <c r="AU411" s="230" t="s">
        <v>89</v>
      </c>
      <c r="AV411" s="14" t="s">
        <v>134</v>
      </c>
      <c r="AW411" s="14" t="s">
        <v>32</v>
      </c>
      <c r="AX411" s="14" t="s">
        <v>87</v>
      </c>
      <c r="AY411" s="230" t="s">
        <v>128</v>
      </c>
    </row>
    <row r="412" spans="1:65" s="2" customFormat="1" ht="16.5" customHeight="1">
      <c r="A412" s="35"/>
      <c r="B412" s="36"/>
      <c r="C412" s="246" t="s">
        <v>571</v>
      </c>
      <c r="D412" s="246" t="s">
        <v>225</v>
      </c>
      <c r="E412" s="247" t="s">
        <v>572</v>
      </c>
      <c r="F412" s="248" t="s">
        <v>573</v>
      </c>
      <c r="G412" s="249" t="s">
        <v>228</v>
      </c>
      <c r="H412" s="250">
        <v>120</v>
      </c>
      <c r="I412" s="251"/>
      <c r="J412" s="252">
        <f>ROUND(I412*H412,2)</f>
        <v>0</v>
      </c>
      <c r="K412" s="248" t="s">
        <v>1</v>
      </c>
      <c r="L412" s="253"/>
      <c r="M412" s="254" t="s">
        <v>1</v>
      </c>
      <c r="N412" s="255" t="s">
        <v>44</v>
      </c>
      <c r="O412" s="72"/>
      <c r="P412" s="205">
        <f>O412*H412</f>
        <v>0</v>
      </c>
      <c r="Q412" s="205">
        <v>0</v>
      </c>
      <c r="R412" s="205">
        <f>Q412*H412</f>
        <v>0</v>
      </c>
      <c r="S412" s="205">
        <v>0</v>
      </c>
      <c r="T412" s="206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7" t="s">
        <v>210</v>
      </c>
      <c r="AT412" s="207" t="s">
        <v>225</v>
      </c>
      <c r="AU412" s="207" t="s">
        <v>89</v>
      </c>
      <c r="AY412" s="17" t="s">
        <v>128</v>
      </c>
      <c r="BE412" s="113">
        <f>IF(N412="základní",J412,0)</f>
        <v>0</v>
      </c>
      <c r="BF412" s="113">
        <f>IF(N412="snížená",J412,0)</f>
        <v>0</v>
      </c>
      <c r="BG412" s="113">
        <f>IF(N412="zákl. přenesená",J412,0)</f>
        <v>0</v>
      </c>
      <c r="BH412" s="113">
        <f>IF(N412="sníž. přenesená",J412,0)</f>
        <v>0</v>
      </c>
      <c r="BI412" s="113">
        <f>IF(N412="nulová",J412,0)</f>
        <v>0</v>
      </c>
      <c r="BJ412" s="17" t="s">
        <v>87</v>
      </c>
      <c r="BK412" s="113">
        <f>ROUND(I412*H412,2)</f>
        <v>0</v>
      </c>
      <c r="BL412" s="17" t="s">
        <v>134</v>
      </c>
      <c r="BM412" s="207" t="s">
        <v>574</v>
      </c>
    </row>
    <row r="413" spans="1:65" s="13" customFormat="1" ht="11.25">
      <c r="B413" s="208"/>
      <c r="C413" s="209"/>
      <c r="D413" s="210" t="s">
        <v>136</v>
      </c>
      <c r="E413" s="211" t="s">
        <v>1</v>
      </c>
      <c r="F413" s="212" t="s">
        <v>541</v>
      </c>
      <c r="G413" s="209"/>
      <c r="H413" s="213">
        <v>120</v>
      </c>
      <c r="I413" s="214"/>
      <c r="J413" s="209"/>
      <c r="K413" s="209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136</v>
      </c>
      <c r="AU413" s="219" t="s">
        <v>89</v>
      </c>
      <c r="AV413" s="13" t="s">
        <v>89</v>
      </c>
      <c r="AW413" s="13" t="s">
        <v>32</v>
      </c>
      <c r="AX413" s="13" t="s">
        <v>79</v>
      </c>
      <c r="AY413" s="219" t="s">
        <v>128</v>
      </c>
    </row>
    <row r="414" spans="1:65" s="14" customFormat="1" ht="11.25">
      <c r="B414" s="220"/>
      <c r="C414" s="221"/>
      <c r="D414" s="210" t="s">
        <v>136</v>
      </c>
      <c r="E414" s="222" t="s">
        <v>1</v>
      </c>
      <c r="F414" s="223" t="s">
        <v>139</v>
      </c>
      <c r="G414" s="221"/>
      <c r="H414" s="224">
        <v>120</v>
      </c>
      <c r="I414" s="225"/>
      <c r="J414" s="221"/>
      <c r="K414" s="221"/>
      <c r="L414" s="226"/>
      <c r="M414" s="227"/>
      <c r="N414" s="228"/>
      <c r="O414" s="228"/>
      <c r="P414" s="228"/>
      <c r="Q414" s="228"/>
      <c r="R414" s="228"/>
      <c r="S414" s="228"/>
      <c r="T414" s="229"/>
      <c r="AT414" s="230" t="s">
        <v>136</v>
      </c>
      <c r="AU414" s="230" t="s">
        <v>89</v>
      </c>
      <c r="AV414" s="14" t="s">
        <v>134</v>
      </c>
      <c r="AW414" s="14" t="s">
        <v>32</v>
      </c>
      <c r="AX414" s="14" t="s">
        <v>87</v>
      </c>
      <c r="AY414" s="230" t="s">
        <v>128</v>
      </c>
    </row>
    <row r="415" spans="1:65" s="2" customFormat="1" ht="16.5" customHeight="1">
      <c r="A415" s="35"/>
      <c r="B415" s="36"/>
      <c r="C415" s="246" t="s">
        <v>575</v>
      </c>
      <c r="D415" s="246" t="s">
        <v>225</v>
      </c>
      <c r="E415" s="247" t="s">
        <v>576</v>
      </c>
      <c r="F415" s="248" t="s">
        <v>577</v>
      </c>
      <c r="G415" s="249" t="s">
        <v>228</v>
      </c>
      <c r="H415" s="250">
        <v>170</v>
      </c>
      <c r="I415" s="251"/>
      <c r="J415" s="252">
        <f>ROUND(I415*H415,2)</f>
        <v>0</v>
      </c>
      <c r="K415" s="248" t="s">
        <v>1</v>
      </c>
      <c r="L415" s="253"/>
      <c r="M415" s="254" t="s">
        <v>1</v>
      </c>
      <c r="N415" s="255" t="s">
        <v>44</v>
      </c>
      <c r="O415" s="72"/>
      <c r="P415" s="205">
        <f>O415*H415</f>
        <v>0</v>
      </c>
      <c r="Q415" s="205">
        <v>0</v>
      </c>
      <c r="R415" s="205">
        <f>Q415*H415</f>
        <v>0</v>
      </c>
      <c r="S415" s="205">
        <v>0</v>
      </c>
      <c r="T415" s="206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7" t="s">
        <v>210</v>
      </c>
      <c r="AT415" s="207" t="s">
        <v>225</v>
      </c>
      <c r="AU415" s="207" t="s">
        <v>89</v>
      </c>
      <c r="AY415" s="17" t="s">
        <v>128</v>
      </c>
      <c r="BE415" s="113">
        <f>IF(N415="základní",J415,0)</f>
        <v>0</v>
      </c>
      <c r="BF415" s="113">
        <f>IF(N415="snížená",J415,0)</f>
        <v>0</v>
      </c>
      <c r="BG415" s="113">
        <f>IF(N415="zákl. přenesená",J415,0)</f>
        <v>0</v>
      </c>
      <c r="BH415" s="113">
        <f>IF(N415="sníž. přenesená",J415,0)</f>
        <v>0</v>
      </c>
      <c r="BI415" s="113">
        <f>IF(N415="nulová",J415,0)</f>
        <v>0</v>
      </c>
      <c r="BJ415" s="17" t="s">
        <v>87</v>
      </c>
      <c r="BK415" s="113">
        <f>ROUND(I415*H415,2)</f>
        <v>0</v>
      </c>
      <c r="BL415" s="17" t="s">
        <v>134</v>
      </c>
      <c r="BM415" s="207" t="s">
        <v>578</v>
      </c>
    </row>
    <row r="416" spans="1:65" s="13" customFormat="1" ht="11.25">
      <c r="B416" s="208"/>
      <c r="C416" s="209"/>
      <c r="D416" s="210" t="s">
        <v>136</v>
      </c>
      <c r="E416" s="211" t="s">
        <v>1</v>
      </c>
      <c r="F416" s="212" t="s">
        <v>579</v>
      </c>
      <c r="G416" s="209"/>
      <c r="H416" s="213">
        <v>170</v>
      </c>
      <c r="I416" s="214"/>
      <c r="J416" s="209"/>
      <c r="K416" s="209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136</v>
      </c>
      <c r="AU416" s="219" t="s">
        <v>89</v>
      </c>
      <c r="AV416" s="13" t="s">
        <v>89</v>
      </c>
      <c r="AW416" s="13" t="s">
        <v>32</v>
      </c>
      <c r="AX416" s="13" t="s">
        <v>79</v>
      </c>
      <c r="AY416" s="219" t="s">
        <v>128</v>
      </c>
    </row>
    <row r="417" spans="1:65" s="14" customFormat="1" ht="11.25">
      <c r="B417" s="220"/>
      <c r="C417" s="221"/>
      <c r="D417" s="210" t="s">
        <v>136</v>
      </c>
      <c r="E417" s="222" t="s">
        <v>1</v>
      </c>
      <c r="F417" s="223" t="s">
        <v>139</v>
      </c>
      <c r="G417" s="221"/>
      <c r="H417" s="224">
        <v>170</v>
      </c>
      <c r="I417" s="225"/>
      <c r="J417" s="221"/>
      <c r="K417" s="221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136</v>
      </c>
      <c r="AU417" s="230" t="s">
        <v>89</v>
      </c>
      <c r="AV417" s="14" t="s">
        <v>134</v>
      </c>
      <c r="AW417" s="14" t="s">
        <v>32</v>
      </c>
      <c r="AX417" s="14" t="s">
        <v>87</v>
      </c>
      <c r="AY417" s="230" t="s">
        <v>128</v>
      </c>
    </row>
    <row r="418" spans="1:65" s="2" customFormat="1" ht="16.5" customHeight="1">
      <c r="A418" s="35"/>
      <c r="B418" s="36"/>
      <c r="C418" s="246" t="s">
        <v>580</v>
      </c>
      <c r="D418" s="246" t="s">
        <v>225</v>
      </c>
      <c r="E418" s="247" t="s">
        <v>581</v>
      </c>
      <c r="F418" s="248" t="s">
        <v>582</v>
      </c>
      <c r="G418" s="249" t="s">
        <v>228</v>
      </c>
      <c r="H418" s="250">
        <v>185</v>
      </c>
      <c r="I418" s="251"/>
      <c r="J418" s="252">
        <f>ROUND(I418*H418,2)</f>
        <v>0</v>
      </c>
      <c r="K418" s="248" t="s">
        <v>1</v>
      </c>
      <c r="L418" s="253"/>
      <c r="M418" s="254" t="s">
        <v>1</v>
      </c>
      <c r="N418" s="255" t="s">
        <v>44</v>
      </c>
      <c r="O418" s="72"/>
      <c r="P418" s="205">
        <f>O418*H418</f>
        <v>0</v>
      </c>
      <c r="Q418" s="205">
        <v>0</v>
      </c>
      <c r="R418" s="205">
        <f>Q418*H418</f>
        <v>0</v>
      </c>
      <c r="S418" s="205">
        <v>0</v>
      </c>
      <c r="T418" s="206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7" t="s">
        <v>210</v>
      </c>
      <c r="AT418" s="207" t="s">
        <v>225</v>
      </c>
      <c r="AU418" s="207" t="s">
        <v>89</v>
      </c>
      <c r="AY418" s="17" t="s">
        <v>128</v>
      </c>
      <c r="BE418" s="113">
        <f>IF(N418="základní",J418,0)</f>
        <v>0</v>
      </c>
      <c r="BF418" s="113">
        <f>IF(N418="snížená",J418,0)</f>
        <v>0</v>
      </c>
      <c r="BG418" s="113">
        <f>IF(N418="zákl. přenesená",J418,0)</f>
        <v>0</v>
      </c>
      <c r="BH418" s="113">
        <f>IF(N418="sníž. přenesená",J418,0)</f>
        <v>0</v>
      </c>
      <c r="BI418" s="113">
        <f>IF(N418="nulová",J418,0)</f>
        <v>0</v>
      </c>
      <c r="BJ418" s="17" t="s">
        <v>87</v>
      </c>
      <c r="BK418" s="113">
        <f>ROUND(I418*H418,2)</f>
        <v>0</v>
      </c>
      <c r="BL418" s="17" t="s">
        <v>134</v>
      </c>
      <c r="BM418" s="207" t="s">
        <v>583</v>
      </c>
    </row>
    <row r="419" spans="1:65" s="13" customFormat="1" ht="11.25">
      <c r="B419" s="208"/>
      <c r="C419" s="209"/>
      <c r="D419" s="210" t="s">
        <v>136</v>
      </c>
      <c r="E419" s="211" t="s">
        <v>1</v>
      </c>
      <c r="F419" s="212" t="s">
        <v>584</v>
      </c>
      <c r="G419" s="209"/>
      <c r="H419" s="213">
        <v>185</v>
      </c>
      <c r="I419" s="214"/>
      <c r="J419" s="209"/>
      <c r="K419" s="209"/>
      <c r="L419" s="215"/>
      <c r="M419" s="216"/>
      <c r="N419" s="217"/>
      <c r="O419" s="217"/>
      <c r="P419" s="217"/>
      <c r="Q419" s="217"/>
      <c r="R419" s="217"/>
      <c r="S419" s="217"/>
      <c r="T419" s="218"/>
      <c r="AT419" s="219" t="s">
        <v>136</v>
      </c>
      <c r="AU419" s="219" t="s">
        <v>89</v>
      </c>
      <c r="AV419" s="13" t="s">
        <v>89</v>
      </c>
      <c r="AW419" s="13" t="s">
        <v>32</v>
      </c>
      <c r="AX419" s="13" t="s">
        <v>79</v>
      </c>
      <c r="AY419" s="219" t="s">
        <v>128</v>
      </c>
    </row>
    <row r="420" spans="1:65" s="14" customFormat="1" ht="11.25">
      <c r="B420" s="220"/>
      <c r="C420" s="221"/>
      <c r="D420" s="210" t="s">
        <v>136</v>
      </c>
      <c r="E420" s="222" t="s">
        <v>1</v>
      </c>
      <c r="F420" s="223" t="s">
        <v>139</v>
      </c>
      <c r="G420" s="221"/>
      <c r="H420" s="224">
        <v>185</v>
      </c>
      <c r="I420" s="225"/>
      <c r="J420" s="221"/>
      <c r="K420" s="221"/>
      <c r="L420" s="226"/>
      <c r="M420" s="227"/>
      <c r="N420" s="228"/>
      <c r="O420" s="228"/>
      <c r="P420" s="228"/>
      <c r="Q420" s="228"/>
      <c r="R420" s="228"/>
      <c r="S420" s="228"/>
      <c r="T420" s="229"/>
      <c r="AT420" s="230" t="s">
        <v>136</v>
      </c>
      <c r="AU420" s="230" t="s">
        <v>89</v>
      </c>
      <c r="AV420" s="14" t="s">
        <v>134</v>
      </c>
      <c r="AW420" s="14" t="s">
        <v>32</v>
      </c>
      <c r="AX420" s="14" t="s">
        <v>87</v>
      </c>
      <c r="AY420" s="230" t="s">
        <v>128</v>
      </c>
    </row>
    <row r="421" spans="1:65" s="2" customFormat="1" ht="16.5" customHeight="1">
      <c r="A421" s="35"/>
      <c r="B421" s="36"/>
      <c r="C421" s="246" t="s">
        <v>585</v>
      </c>
      <c r="D421" s="246" t="s">
        <v>225</v>
      </c>
      <c r="E421" s="247" t="s">
        <v>586</v>
      </c>
      <c r="F421" s="248" t="s">
        <v>587</v>
      </c>
      <c r="G421" s="249" t="s">
        <v>228</v>
      </c>
      <c r="H421" s="250">
        <v>120</v>
      </c>
      <c r="I421" s="251"/>
      <c r="J421" s="252">
        <f>ROUND(I421*H421,2)</f>
        <v>0</v>
      </c>
      <c r="K421" s="248" t="s">
        <v>1</v>
      </c>
      <c r="L421" s="253"/>
      <c r="M421" s="254" t="s">
        <v>1</v>
      </c>
      <c r="N421" s="255" t="s">
        <v>44</v>
      </c>
      <c r="O421" s="72"/>
      <c r="P421" s="205">
        <f>O421*H421</f>
        <v>0</v>
      </c>
      <c r="Q421" s="205">
        <v>0</v>
      </c>
      <c r="R421" s="205">
        <f>Q421*H421</f>
        <v>0</v>
      </c>
      <c r="S421" s="205">
        <v>0</v>
      </c>
      <c r="T421" s="206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7" t="s">
        <v>210</v>
      </c>
      <c r="AT421" s="207" t="s">
        <v>225</v>
      </c>
      <c r="AU421" s="207" t="s">
        <v>89</v>
      </c>
      <c r="AY421" s="17" t="s">
        <v>128</v>
      </c>
      <c r="BE421" s="113">
        <f>IF(N421="základní",J421,0)</f>
        <v>0</v>
      </c>
      <c r="BF421" s="113">
        <f>IF(N421="snížená",J421,0)</f>
        <v>0</v>
      </c>
      <c r="BG421" s="113">
        <f>IF(N421="zákl. přenesená",J421,0)</f>
        <v>0</v>
      </c>
      <c r="BH421" s="113">
        <f>IF(N421="sníž. přenesená",J421,0)</f>
        <v>0</v>
      </c>
      <c r="BI421" s="113">
        <f>IF(N421="nulová",J421,0)</f>
        <v>0</v>
      </c>
      <c r="BJ421" s="17" t="s">
        <v>87</v>
      </c>
      <c r="BK421" s="113">
        <f>ROUND(I421*H421,2)</f>
        <v>0</v>
      </c>
      <c r="BL421" s="17" t="s">
        <v>134</v>
      </c>
      <c r="BM421" s="207" t="s">
        <v>588</v>
      </c>
    </row>
    <row r="422" spans="1:65" s="13" customFormat="1" ht="11.25">
      <c r="B422" s="208"/>
      <c r="C422" s="209"/>
      <c r="D422" s="210" t="s">
        <v>136</v>
      </c>
      <c r="E422" s="211" t="s">
        <v>1</v>
      </c>
      <c r="F422" s="212" t="s">
        <v>541</v>
      </c>
      <c r="G422" s="209"/>
      <c r="H422" s="213">
        <v>120</v>
      </c>
      <c r="I422" s="214"/>
      <c r="J422" s="209"/>
      <c r="K422" s="209"/>
      <c r="L422" s="215"/>
      <c r="M422" s="216"/>
      <c r="N422" s="217"/>
      <c r="O422" s="217"/>
      <c r="P422" s="217"/>
      <c r="Q422" s="217"/>
      <c r="R422" s="217"/>
      <c r="S422" s="217"/>
      <c r="T422" s="218"/>
      <c r="AT422" s="219" t="s">
        <v>136</v>
      </c>
      <c r="AU422" s="219" t="s">
        <v>89</v>
      </c>
      <c r="AV422" s="13" t="s">
        <v>89</v>
      </c>
      <c r="AW422" s="13" t="s">
        <v>32</v>
      </c>
      <c r="AX422" s="13" t="s">
        <v>79</v>
      </c>
      <c r="AY422" s="219" t="s">
        <v>128</v>
      </c>
    </row>
    <row r="423" spans="1:65" s="14" customFormat="1" ht="11.25">
      <c r="B423" s="220"/>
      <c r="C423" s="221"/>
      <c r="D423" s="210" t="s">
        <v>136</v>
      </c>
      <c r="E423" s="222" t="s">
        <v>1</v>
      </c>
      <c r="F423" s="223" t="s">
        <v>139</v>
      </c>
      <c r="G423" s="221"/>
      <c r="H423" s="224">
        <v>120</v>
      </c>
      <c r="I423" s="225"/>
      <c r="J423" s="221"/>
      <c r="K423" s="221"/>
      <c r="L423" s="226"/>
      <c r="M423" s="227"/>
      <c r="N423" s="228"/>
      <c r="O423" s="228"/>
      <c r="P423" s="228"/>
      <c r="Q423" s="228"/>
      <c r="R423" s="228"/>
      <c r="S423" s="228"/>
      <c r="T423" s="229"/>
      <c r="AT423" s="230" t="s">
        <v>136</v>
      </c>
      <c r="AU423" s="230" t="s">
        <v>89</v>
      </c>
      <c r="AV423" s="14" t="s">
        <v>134</v>
      </c>
      <c r="AW423" s="14" t="s">
        <v>32</v>
      </c>
      <c r="AX423" s="14" t="s">
        <v>87</v>
      </c>
      <c r="AY423" s="230" t="s">
        <v>128</v>
      </c>
    </row>
    <row r="424" spans="1:65" s="2" customFormat="1" ht="16.5" customHeight="1">
      <c r="A424" s="35"/>
      <c r="B424" s="36"/>
      <c r="C424" s="246" t="s">
        <v>589</v>
      </c>
      <c r="D424" s="246" t="s">
        <v>225</v>
      </c>
      <c r="E424" s="247" t="s">
        <v>590</v>
      </c>
      <c r="F424" s="248" t="s">
        <v>591</v>
      </c>
      <c r="G424" s="249" t="s">
        <v>228</v>
      </c>
      <c r="H424" s="250">
        <v>120</v>
      </c>
      <c r="I424" s="251"/>
      <c r="J424" s="252">
        <f>ROUND(I424*H424,2)</f>
        <v>0</v>
      </c>
      <c r="K424" s="248" t="s">
        <v>1</v>
      </c>
      <c r="L424" s="253"/>
      <c r="M424" s="254" t="s">
        <v>1</v>
      </c>
      <c r="N424" s="255" t="s">
        <v>44</v>
      </c>
      <c r="O424" s="72"/>
      <c r="P424" s="205">
        <f>O424*H424</f>
        <v>0</v>
      </c>
      <c r="Q424" s="205">
        <v>0</v>
      </c>
      <c r="R424" s="205">
        <f>Q424*H424</f>
        <v>0</v>
      </c>
      <c r="S424" s="205">
        <v>0</v>
      </c>
      <c r="T424" s="206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7" t="s">
        <v>210</v>
      </c>
      <c r="AT424" s="207" t="s">
        <v>225</v>
      </c>
      <c r="AU424" s="207" t="s">
        <v>89</v>
      </c>
      <c r="AY424" s="17" t="s">
        <v>128</v>
      </c>
      <c r="BE424" s="113">
        <f>IF(N424="základní",J424,0)</f>
        <v>0</v>
      </c>
      <c r="BF424" s="113">
        <f>IF(N424="snížená",J424,0)</f>
        <v>0</v>
      </c>
      <c r="BG424" s="113">
        <f>IF(N424="zákl. přenesená",J424,0)</f>
        <v>0</v>
      </c>
      <c r="BH424" s="113">
        <f>IF(N424="sníž. přenesená",J424,0)</f>
        <v>0</v>
      </c>
      <c r="BI424" s="113">
        <f>IF(N424="nulová",J424,0)</f>
        <v>0</v>
      </c>
      <c r="BJ424" s="17" t="s">
        <v>87</v>
      </c>
      <c r="BK424" s="113">
        <f>ROUND(I424*H424,2)</f>
        <v>0</v>
      </c>
      <c r="BL424" s="17" t="s">
        <v>134</v>
      </c>
      <c r="BM424" s="207" t="s">
        <v>592</v>
      </c>
    </row>
    <row r="425" spans="1:65" s="13" customFormat="1" ht="11.25">
      <c r="B425" s="208"/>
      <c r="C425" s="209"/>
      <c r="D425" s="210" t="s">
        <v>136</v>
      </c>
      <c r="E425" s="211" t="s">
        <v>1</v>
      </c>
      <c r="F425" s="212" t="s">
        <v>541</v>
      </c>
      <c r="G425" s="209"/>
      <c r="H425" s="213">
        <v>120</v>
      </c>
      <c r="I425" s="214"/>
      <c r="J425" s="209"/>
      <c r="K425" s="209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136</v>
      </c>
      <c r="AU425" s="219" t="s">
        <v>89</v>
      </c>
      <c r="AV425" s="13" t="s">
        <v>89</v>
      </c>
      <c r="AW425" s="13" t="s">
        <v>32</v>
      </c>
      <c r="AX425" s="13" t="s">
        <v>79</v>
      </c>
      <c r="AY425" s="219" t="s">
        <v>128</v>
      </c>
    </row>
    <row r="426" spans="1:65" s="14" customFormat="1" ht="11.25">
      <c r="B426" s="220"/>
      <c r="C426" s="221"/>
      <c r="D426" s="210" t="s">
        <v>136</v>
      </c>
      <c r="E426" s="222" t="s">
        <v>1</v>
      </c>
      <c r="F426" s="223" t="s">
        <v>139</v>
      </c>
      <c r="G426" s="221"/>
      <c r="H426" s="224">
        <v>120</v>
      </c>
      <c r="I426" s="225"/>
      <c r="J426" s="221"/>
      <c r="K426" s="221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136</v>
      </c>
      <c r="AU426" s="230" t="s">
        <v>89</v>
      </c>
      <c r="AV426" s="14" t="s">
        <v>134</v>
      </c>
      <c r="AW426" s="14" t="s">
        <v>32</v>
      </c>
      <c r="AX426" s="14" t="s">
        <v>87</v>
      </c>
      <c r="AY426" s="230" t="s">
        <v>128</v>
      </c>
    </row>
    <row r="427" spans="1:65" s="12" customFormat="1" ht="22.9" customHeight="1">
      <c r="B427" s="180"/>
      <c r="C427" s="181"/>
      <c r="D427" s="182" t="s">
        <v>78</v>
      </c>
      <c r="E427" s="194" t="s">
        <v>593</v>
      </c>
      <c r="F427" s="194" t="s">
        <v>594</v>
      </c>
      <c r="G427" s="181"/>
      <c r="H427" s="181"/>
      <c r="I427" s="184"/>
      <c r="J427" s="195">
        <f>BK427</f>
        <v>0</v>
      </c>
      <c r="K427" s="181"/>
      <c r="L427" s="186"/>
      <c r="M427" s="187"/>
      <c r="N427" s="188"/>
      <c r="O427" s="188"/>
      <c r="P427" s="189">
        <f>SUM(P428:P434)</f>
        <v>0</v>
      </c>
      <c r="Q427" s="188"/>
      <c r="R427" s="189">
        <f>SUM(R428:R434)</f>
        <v>0</v>
      </c>
      <c r="S427" s="188"/>
      <c r="T427" s="190">
        <f>SUM(T428:T434)</f>
        <v>0</v>
      </c>
      <c r="AR427" s="191" t="s">
        <v>87</v>
      </c>
      <c r="AT427" s="192" t="s">
        <v>78</v>
      </c>
      <c r="AU427" s="192" t="s">
        <v>87</v>
      </c>
      <c r="AY427" s="191" t="s">
        <v>128</v>
      </c>
      <c r="BK427" s="193">
        <f>SUM(BK428:BK434)</f>
        <v>0</v>
      </c>
    </row>
    <row r="428" spans="1:65" s="2" customFormat="1" ht="33" customHeight="1">
      <c r="A428" s="35"/>
      <c r="B428" s="36"/>
      <c r="C428" s="196" t="s">
        <v>595</v>
      </c>
      <c r="D428" s="196" t="s">
        <v>130</v>
      </c>
      <c r="E428" s="197" t="s">
        <v>596</v>
      </c>
      <c r="F428" s="198" t="s">
        <v>597</v>
      </c>
      <c r="G428" s="199" t="s">
        <v>178</v>
      </c>
      <c r="H428" s="200">
        <v>17820</v>
      </c>
      <c r="I428" s="201"/>
      <c r="J428" s="202">
        <f>ROUND(I428*H428,2)</f>
        <v>0</v>
      </c>
      <c r="K428" s="198" t="s">
        <v>163</v>
      </c>
      <c r="L428" s="38"/>
      <c r="M428" s="203" t="s">
        <v>1</v>
      </c>
      <c r="N428" s="204" t="s">
        <v>44</v>
      </c>
      <c r="O428" s="72"/>
      <c r="P428" s="205">
        <f>O428*H428</f>
        <v>0</v>
      </c>
      <c r="Q428" s="205">
        <v>0</v>
      </c>
      <c r="R428" s="205">
        <f>Q428*H428</f>
        <v>0</v>
      </c>
      <c r="S428" s="205">
        <v>0</v>
      </c>
      <c r="T428" s="206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7" t="s">
        <v>134</v>
      </c>
      <c r="AT428" s="207" t="s">
        <v>130</v>
      </c>
      <c r="AU428" s="207" t="s">
        <v>89</v>
      </c>
      <c r="AY428" s="17" t="s">
        <v>128</v>
      </c>
      <c r="BE428" s="113">
        <f>IF(N428="základní",J428,0)</f>
        <v>0</v>
      </c>
      <c r="BF428" s="113">
        <f>IF(N428="snížená",J428,0)</f>
        <v>0</v>
      </c>
      <c r="BG428" s="113">
        <f>IF(N428="zákl. přenesená",J428,0)</f>
        <v>0</v>
      </c>
      <c r="BH428" s="113">
        <f>IF(N428="sníž. přenesená",J428,0)</f>
        <v>0</v>
      </c>
      <c r="BI428" s="113">
        <f>IF(N428="nulová",J428,0)</f>
        <v>0</v>
      </c>
      <c r="BJ428" s="17" t="s">
        <v>87</v>
      </c>
      <c r="BK428" s="113">
        <f>ROUND(I428*H428,2)</f>
        <v>0</v>
      </c>
      <c r="BL428" s="17" t="s">
        <v>134</v>
      </c>
      <c r="BM428" s="207" t="s">
        <v>598</v>
      </c>
    </row>
    <row r="429" spans="1:65" s="13" customFormat="1" ht="11.25">
      <c r="B429" s="208"/>
      <c r="C429" s="209"/>
      <c r="D429" s="210" t="s">
        <v>136</v>
      </c>
      <c r="E429" s="211" t="s">
        <v>1</v>
      </c>
      <c r="F429" s="212" t="s">
        <v>599</v>
      </c>
      <c r="G429" s="209"/>
      <c r="H429" s="213">
        <v>17820</v>
      </c>
      <c r="I429" s="214"/>
      <c r="J429" s="209"/>
      <c r="K429" s="209"/>
      <c r="L429" s="215"/>
      <c r="M429" s="216"/>
      <c r="N429" s="217"/>
      <c r="O429" s="217"/>
      <c r="P429" s="217"/>
      <c r="Q429" s="217"/>
      <c r="R429" s="217"/>
      <c r="S429" s="217"/>
      <c r="T429" s="218"/>
      <c r="AT429" s="219" t="s">
        <v>136</v>
      </c>
      <c r="AU429" s="219" t="s">
        <v>89</v>
      </c>
      <c r="AV429" s="13" t="s">
        <v>89</v>
      </c>
      <c r="AW429" s="13" t="s">
        <v>32</v>
      </c>
      <c r="AX429" s="13" t="s">
        <v>79</v>
      </c>
      <c r="AY429" s="219" t="s">
        <v>128</v>
      </c>
    </row>
    <row r="430" spans="1:65" s="14" customFormat="1" ht="11.25">
      <c r="B430" s="220"/>
      <c r="C430" s="221"/>
      <c r="D430" s="210" t="s">
        <v>136</v>
      </c>
      <c r="E430" s="222" t="s">
        <v>1</v>
      </c>
      <c r="F430" s="223" t="s">
        <v>139</v>
      </c>
      <c r="G430" s="221"/>
      <c r="H430" s="224">
        <v>17820</v>
      </c>
      <c r="I430" s="225"/>
      <c r="J430" s="221"/>
      <c r="K430" s="221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136</v>
      </c>
      <c r="AU430" s="230" t="s">
        <v>89</v>
      </c>
      <c r="AV430" s="14" t="s">
        <v>134</v>
      </c>
      <c r="AW430" s="14" t="s">
        <v>32</v>
      </c>
      <c r="AX430" s="14" t="s">
        <v>87</v>
      </c>
      <c r="AY430" s="230" t="s">
        <v>128</v>
      </c>
    </row>
    <row r="431" spans="1:65" s="2" customFormat="1" ht="16.5" customHeight="1">
      <c r="A431" s="35"/>
      <c r="B431" s="36"/>
      <c r="C431" s="196" t="s">
        <v>600</v>
      </c>
      <c r="D431" s="196" t="s">
        <v>130</v>
      </c>
      <c r="E431" s="197" t="s">
        <v>601</v>
      </c>
      <c r="F431" s="198" t="s">
        <v>602</v>
      </c>
      <c r="G431" s="199" t="s">
        <v>178</v>
      </c>
      <c r="H431" s="200">
        <v>17820</v>
      </c>
      <c r="I431" s="201"/>
      <c r="J431" s="202">
        <f>ROUND(I431*H431,2)</f>
        <v>0</v>
      </c>
      <c r="K431" s="198" t="s">
        <v>1</v>
      </c>
      <c r="L431" s="38"/>
      <c r="M431" s="203" t="s">
        <v>1</v>
      </c>
      <c r="N431" s="204" t="s">
        <v>44</v>
      </c>
      <c r="O431" s="72"/>
      <c r="P431" s="205">
        <f>O431*H431</f>
        <v>0</v>
      </c>
      <c r="Q431" s="205">
        <v>0</v>
      </c>
      <c r="R431" s="205">
        <f>Q431*H431</f>
        <v>0</v>
      </c>
      <c r="S431" s="205">
        <v>0</v>
      </c>
      <c r="T431" s="206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7" t="s">
        <v>134</v>
      </c>
      <c r="AT431" s="207" t="s">
        <v>130</v>
      </c>
      <c r="AU431" s="207" t="s">
        <v>89</v>
      </c>
      <c r="AY431" s="17" t="s">
        <v>128</v>
      </c>
      <c r="BE431" s="113">
        <f>IF(N431="základní",J431,0)</f>
        <v>0</v>
      </c>
      <c r="BF431" s="113">
        <f>IF(N431="snížená",J431,0)</f>
        <v>0</v>
      </c>
      <c r="BG431" s="113">
        <f>IF(N431="zákl. přenesená",J431,0)</f>
        <v>0</v>
      </c>
      <c r="BH431" s="113">
        <f>IF(N431="sníž. přenesená",J431,0)</f>
        <v>0</v>
      </c>
      <c r="BI431" s="113">
        <f>IF(N431="nulová",J431,0)</f>
        <v>0</v>
      </c>
      <c r="BJ431" s="17" t="s">
        <v>87</v>
      </c>
      <c r="BK431" s="113">
        <f>ROUND(I431*H431,2)</f>
        <v>0</v>
      </c>
      <c r="BL431" s="17" t="s">
        <v>134</v>
      </c>
      <c r="BM431" s="207" t="s">
        <v>603</v>
      </c>
    </row>
    <row r="432" spans="1:65" s="15" customFormat="1" ht="11.25">
      <c r="B432" s="236"/>
      <c r="C432" s="237"/>
      <c r="D432" s="210" t="s">
        <v>136</v>
      </c>
      <c r="E432" s="238" t="s">
        <v>1</v>
      </c>
      <c r="F432" s="239" t="s">
        <v>604</v>
      </c>
      <c r="G432" s="237"/>
      <c r="H432" s="238" t="s">
        <v>1</v>
      </c>
      <c r="I432" s="240"/>
      <c r="J432" s="237"/>
      <c r="K432" s="237"/>
      <c r="L432" s="241"/>
      <c r="M432" s="242"/>
      <c r="N432" s="243"/>
      <c r="O432" s="243"/>
      <c r="P432" s="243"/>
      <c r="Q432" s="243"/>
      <c r="R432" s="243"/>
      <c r="S432" s="243"/>
      <c r="T432" s="244"/>
      <c r="AT432" s="245" t="s">
        <v>136</v>
      </c>
      <c r="AU432" s="245" t="s">
        <v>89</v>
      </c>
      <c r="AV432" s="15" t="s">
        <v>87</v>
      </c>
      <c r="AW432" s="15" t="s">
        <v>32</v>
      </c>
      <c r="AX432" s="15" t="s">
        <v>79</v>
      </c>
      <c r="AY432" s="245" t="s">
        <v>128</v>
      </c>
    </row>
    <row r="433" spans="1:65" s="13" customFormat="1" ht="11.25">
      <c r="B433" s="208"/>
      <c r="C433" s="209"/>
      <c r="D433" s="210" t="s">
        <v>136</v>
      </c>
      <c r="E433" s="211" t="s">
        <v>1</v>
      </c>
      <c r="F433" s="212" t="s">
        <v>605</v>
      </c>
      <c r="G433" s="209"/>
      <c r="H433" s="213">
        <v>17820</v>
      </c>
      <c r="I433" s="214"/>
      <c r="J433" s="209"/>
      <c r="K433" s="209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136</v>
      </c>
      <c r="AU433" s="219" t="s">
        <v>89</v>
      </c>
      <c r="AV433" s="13" t="s">
        <v>89</v>
      </c>
      <c r="AW433" s="13" t="s">
        <v>32</v>
      </c>
      <c r="AX433" s="13" t="s">
        <v>79</v>
      </c>
      <c r="AY433" s="219" t="s">
        <v>128</v>
      </c>
    </row>
    <row r="434" spans="1:65" s="14" customFormat="1" ht="11.25">
      <c r="B434" s="220"/>
      <c r="C434" s="221"/>
      <c r="D434" s="210" t="s">
        <v>136</v>
      </c>
      <c r="E434" s="222" t="s">
        <v>1</v>
      </c>
      <c r="F434" s="223" t="s">
        <v>139</v>
      </c>
      <c r="G434" s="221"/>
      <c r="H434" s="224">
        <v>17820</v>
      </c>
      <c r="I434" s="225"/>
      <c r="J434" s="221"/>
      <c r="K434" s="221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136</v>
      </c>
      <c r="AU434" s="230" t="s">
        <v>89</v>
      </c>
      <c r="AV434" s="14" t="s">
        <v>134</v>
      </c>
      <c r="AW434" s="14" t="s">
        <v>32</v>
      </c>
      <c r="AX434" s="14" t="s">
        <v>87</v>
      </c>
      <c r="AY434" s="230" t="s">
        <v>128</v>
      </c>
    </row>
    <row r="435" spans="1:65" s="12" customFormat="1" ht="22.9" customHeight="1">
      <c r="B435" s="180"/>
      <c r="C435" s="181"/>
      <c r="D435" s="182" t="s">
        <v>78</v>
      </c>
      <c r="E435" s="194" t="s">
        <v>220</v>
      </c>
      <c r="F435" s="194" t="s">
        <v>606</v>
      </c>
      <c r="G435" s="181"/>
      <c r="H435" s="181"/>
      <c r="I435" s="184"/>
      <c r="J435" s="195">
        <f>BK435</f>
        <v>0</v>
      </c>
      <c r="K435" s="181"/>
      <c r="L435" s="186"/>
      <c r="M435" s="187"/>
      <c r="N435" s="188"/>
      <c r="O435" s="188"/>
      <c r="P435" s="189">
        <f>SUM(P436:P456)</f>
        <v>0</v>
      </c>
      <c r="Q435" s="188"/>
      <c r="R435" s="189">
        <f>SUM(R436:R456)</f>
        <v>0</v>
      </c>
      <c r="S435" s="188"/>
      <c r="T435" s="190">
        <f>SUM(T436:T456)</f>
        <v>0</v>
      </c>
      <c r="AR435" s="191" t="s">
        <v>87</v>
      </c>
      <c r="AT435" s="192" t="s">
        <v>78</v>
      </c>
      <c r="AU435" s="192" t="s">
        <v>87</v>
      </c>
      <c r="AY435" s="191" t="s">
        <v>128</v>
      </c>
      <c r="BK435" s="193">
        <f>SUM(BK436:BK456)</f>
        <v>0</v>
      </c>
    </row>
    <row r="436" spans="1:65" s="2" customFormat="1" ht="16.5" customHeight="1">
      <c r="A436" s="35"/>
      <c r="B436" s="36"/>
      <c r="C436" s="246" t="s">
        <v>607</v>
      </c>
      <c r="D436" s="246" t="s">
        <v>225</v>
      </c>
      <c r="E436" s="247" t="s">
        <v>608</v>
      </c>
      <c r="F436" s="248" t="s">
        <v>609</v>
      </c>
      <c r="G436" s="249" t="s">
        <v>228</v>
      </c>
      <c r="H436" s="250">
        <v>5000</v>
      </c>
      <c r="I436" s="251"/>
      <c r="J436" s="252">
        <f>ROUND(I436*H436,2)</f>
        <v>0</v>
      </c>
      <c r="K436" s="248" t="s">
        <v>1</v>
      </c>
      <c r="L436" s="253"/>
      <c r="M436" s="254" t="s">
        <v>1</v>
      </c>
      <c r="N436" s="255" t="s">
        <v>44</v>
      </c>
      <c r="O436" s="72"/>
      <c r="P436" s="205">
        <f>O436*H436</f>
        <v>0</v>
      </c>
      <c r="Q436" s="205">
        <v>0</v>
      </c>
      <c r="R436" s="205">
        <f>Q436*H436</f>
        <v>0</v>
      </c>
      <c r="S436" s="205">
        <v>0</v>
      </c>
      <c r="T436" s="206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7" t="s">
        <v>210</v>
      </c>
      <c r="AT436" s="207" t="s">
        <v>225</v>
      </c>
      <c r="AU436" s="207" t="s">
        <v>89</v>
      </c>
      <c r="AY436" s="17" t="s">
        <v>128</v>
      </c>
      <c r="BE436" s="113">
        <f>IF(N436="základní",J436,0)</f>
        <v>0</v>
      </c>
      <c r="BF436" s="113">
        <f>IF(N436="snížená",J436,0)</f>
        <v>0</v>
      </c>
      <c r="BG436" s="113">
        <f>IF(N436="zákl. přenesená",J436,0)</f>
        <v>0</v>
      </c>
      <c r="BH436" s="113">
        <f>IF(N436="sníž. přenesená",J436,0)</f>
        <v>0</v>
      </c>
      <c r="BI436" s="113">
        <f>IF(N436="nulová",J436,0)</f>
        <v>0</v>
      </c>
      <c r="BJ436" s="17" t="s">
        <v>87</v>
      </c>
      <c r="BK436" s="113">
        <f>ROUND(I436*H436,2)</f>
        <v>0</v>
      </c>
      <c r="BL436" s="17" t="s">
        <v>134</v>
      </c>
      <c r="BM436" s="207" t="s">
        <v>610</v>
      </c>
    </row>
    <row r="437" spans="1:65" s="13" customFormat="1" ht="11.25">
      <c r="B437" s="208"/>
      <c r="C437" s="209"/>
      <c r="D437" s="210" t="s">
        <v>136</v>
      </c>
      <c r="E437" s="211" t="s">
        <v>1</v>
      </c>
      <c r="F437" s="212" t="s">
        <v>611</v>
      </c>
      <c r="G437" s="209"/>
      <c r="H437" s="213">
        <v>5000</v>
      </c>
      <c r="I437" s="214"/>
      <c r="J437" s="209"/>
      <c r="K437" s="209"/>
      <c r="L437" s="215"/>
      <c r="M437" s="216"/>
      <c r="N437" s="217"/>
      <c r="O437" s="217"/>
      <c r="P437" s="217"/>
      <c r="Q437" s="217"/>
      <c r="R437" s="217"/>
      <c r="S437" s="217"/>
      <c r="T437" s="218"/>
      <c r="AT437" s="219" t="s">
        <v>136</v>
      </c>
      <c r="AU437" s="219" t="s">
        <v>89</v>
      </c>
      <c r="AV437" s="13" t="s">
        <v>89</v>
      </c>
      <c r="AW437" s="13" t="s">
        <v>32</v>
      </c>
      <c r="AX437" s="13" t="s">
        <v>79</v>
      </c>
      <c r="AY437" s="219" t="s">
        <v>128</v>
      </c>
    </row>
    <row r="438" spans="1:65" s="14" customFormat="1" ht="11.25">
      <c r="B438" s="220"/>
      <c r="C438" s="221"/>
      <c r="D438" s="210" t="s">
        <v>136</v>
      </c>
      <c r="E438" s="222" t="s">
        <v>1</v>
      </c>
      <c r="F438" s="223" t="s">
        <v>139</v>
      </c>
      <c r="G438" s="221"/>
      <c r="H438" s="224">
        <v>5000</v>
      </c>
      <c r="I438" s="225"/>
      <c r="J438" s="221"/>
      <c r="K438" s="221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136</v>
      </c>
      <c r="AU438" s="230" t="s">
        <v>89</v>
      </c>
      <c r="AV438" s="14" t="s">
        <v>134</v>
      </c>
      <c r="AW438" s="14" t="s">
        <v>32</v>
      </c>
      <c r="AX438" s="14" t="s">
        <v>87</v>
      </c>
      <c r="AY438" s="230" t="s">
        <v>128</v>
      </c>
    </row>
    <row r="439" spans="1:65" s="2" customFormat="1" ht="16.5" customHeight="1">
      <c r="A439" s="35"/>
      <c r="B439" s="36"/>
      <c r="C439" s="246" t="s">
        <v>612</v>
      </c>
      <c r="D439" s="246" t="s">
        <v>225</v>
      </c>
      <c r="E439" s="247" t="s">
        <v>613</v>
      </c>
      <c r="F439" s="248" t="s">
        <v>614</v>
      </c>
      <c r="G439" s="249" t="s">
        <v>228</v>
      </c>
      <c r="H439" s="250">
        <v>4000</v>
      </c>
      <c r="I439" s="251"/>
      <c r="J439" s="252">
        <f>ROUND(I439*H439,2)</f>
        <v>0</v>
      </c>
      <c r="K439" s="248" t="s">
        <v>1</v>
      </c>
      <c r="L439" s="253"/>
      <c r="M439" s="254" t="s">
        <v>1</v>
      </c>
      <c r="N439" s="255" t="s">
        <v>44</v>
      </c>
      <c r="O439" s="72"/>
      <c r="P439" s="205">
        <f>O439*H439</f>
        <v>0</v>
      </c>
      <c r="Q439" s="205">
        <v>0</v>
      </c>
      <c r="R439" s="205">
        <f>Q439*H439</f>
        <v>0</v>
      </c>
      <c r="S439" s="205">
        <v>0</v>
      </c>
      <c r="T439" s="206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7" t="s">
        <v>210</v>
      </c>
      <c r="AT439" s="207" t="s">
        <v>225</v>
      </c>
      <c r="AU439" s="207" t="s">
        <v>89</v>
      </c>
      <c r="AY439" s="17" t="s">
        <v>128</v>
      </c>
      <c r="BE439" s="113">
        <f>IF(N439="základní",J439,0)</f>
        <v>0</v>
      </c>
      <c r="BF439" s="113">
        <f>IF(N439="snížená",J439,0)</f>
        <v>0</v>
      </c>
      <c r="BG439" s="113">
        <f>IF(N439="zákl. přenesená",J439,0)</f>
        <v>0</v>
      </c>
      <c r="BH439" s="113">
        <f>IF(N439="sníž. přenesená",J439,0)</f>
        <v>0</v>
      </c>
      <c r="BI439" s="113">
        <f>IF(N439="nulová",J439,0)</f>
        <v>0</v>
      </c>
      <c r="BJ439" s="17" t="s">
        <v>87</v>
      </c>
      <c r="BK439" s="113">
        <f>ROUND(I439*H439,2)</f>
        <v>0</v>
      </c>
      <c r="BL439" s="17" t="s">
        <v>134</v>
      </c>
      <c r="BM439" s="207" t="s">
        <v>615</v>
      </c>
    </row>
    <row r="440" spans="1:65" s="13" customFormat="1" ht="11.25">
      <c r="B440" s="208"/>
      <c r="C440" s="209"/>
      <c r="D440" s="210" t="s">
        <v>136</v>
      </c>
      <c r="E440" s="211" t="s">
        <v>1</v>
      </c>
      <c r="F440" s="212" t="s">
        <v>616</v>
      </c>
      <c r="G440" s="209"/>
      <c r="H440" s="213">
        <v>4000</v>
      </c>
      <c r="I440" s="214"/>
      <c r="J440" s="209"/>
      <c r="K440" s="209"/>
      <c r="L440" s="215"/>
      <c r="M440" s="216"/>
      <c r="N440" s="217"/>
      <c r="O440" s="217"/>
      <c r="P440" s="217"/>
      <c r="Q440" s="217"/>
      <c r="R440" s="217"/>
      <c r="S440" s="217"/>
      <c r="T440" s="218"/>
      <c r="AT440" s="219" t="s">
        <v>136</v>
      </c>
      <c r="AU440" s="219" t="s">
        <v>89</v>
      </c>
      <c r="AV440" s="13" t="s">
        <v>89</v>
      </c>
      <c r="AW440" s="13" t="s">
        <v>32</v>
      </c>
      <c r="AX440" s="13" t="s">
        <v>79</v>
      </c>
      <c r="AY440" s="219" t="s">
        <v>128</v>
      </c>
    </row>
    <row r="441" spans="1:65" s="14" customFormat="1" ht="11.25">
      <c r="B441" s="220"/>
      <c r="C441" s="221"/>
      <c r="D441" s="210" t="s">
        <v>136</v>
      </c>
      <c r="E441" s="222" t="s">
        <v>1</v>
      </c>
      <c r="F441" s="223" t="s">
        <v>139</v>
      </c>
      <c r="G441" s="221"/>
      <c r="H441" s="224">
        <v>4000</v>
      </c>
      <c r="I441" s="225"/>
      <c r="J441" s="221"/>
      <c r="K441" s="221"/>
      <c r="L441" s="226"/>
      <c r="M441" s="227"/>
      <c r="N441" s="228"/>
      <c r="O441" s="228"/>
      <c r="P441" s="228"/>
      <c r="Q441" s="228"/>
      <c r="R441" s="228"/>
      <c r="S441" s="228"/>
      <c r="T441" s="229"/>
      <c r="AT441" s="230" t="s">
        <v>136</v>
      </c>
      <c r="AU441" s="230" t="s">
        <v>89</v>
      </c>
      <c r="AV441" s="14" t="s">
        <v>134</v>
      </c>
      <c r="AW441" s="14" t="s">
        <v>32</v>
      </c>
      <c r="AX441" s="14" t="s">
        <v>87</v>
      </c>
      <c r="AY441" s="230" t="s">
        <v>128</v>
      </c>
    </row>
    <row r="442" spans="1:65" s="2" customFormat="1" ht="16.5" customHeight="1">
      <c r="A442" s="35"/>
      <c r="B442" s="36"/>
      <c r="C442" s="246" t="s">
        <v>617</v>
      </c>
      <c r="D442" s="246" t="s">
        <v>225</v>
      </c>
      <c r="E442" s="247" t="s">
        <v>618</v>
      </c>
      <c r="F442" s="248" t="s">
        <v>619</v>
      </c>
      <c r="G442" s="249" t="s">
        <v>228</v>
      </c>
      <c r="H442" s="250">
        <v>900</v>
      </c>
      <c r="I442" s="251"/>
      <c r="J442" s="252">
        <f>ROUND(I442*H442,2)</f>
        <v>0</v>
      </c>
      <c r="K442" s="248" t="s">
        <v>1</v>
      </c>
      <c r="L442" s="253"/>
      <c r="M442" s="254" t="s">
        <v>1</v>
      </c>
      <c r="N442" s="255" t="s">
        <v>44</v>
      </c>
      <c r="O442" s="72"/>
      <c r="P442" s="205">
        <f>O442*H442</f>
        <v>0</v>
      </c>
      <c r="Q442" s="205">
        <v>0</v>
      </c>
      <c r="R442" s="205">
        <f>Q442*H442</f>
        <v>0</v>
      </c>
      <c r="S442" s="205">
        <v>0</v>
      </c>
      <c r="T442" s="206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7" t="s">
        <v>210</v>
      </c>
      <c r="AT442" s="207" t="s">
        <v>225</v>
      </c>
      <c r="AU442" s="207" t="s">
        <v>89</v>
      </c>
      <c r="AY442" s="17" t="s">
        <v>128</v>
      </c>
      <c r="BE442" s="113">
        <f>IF(N442="základní",J442,0)</f>
        <v>0</v>
      </c>
      <c r="BF442" s="113">
        <f>IF(N442="snížená",J442,0)</f>
        <v>0</v>
      </c>
      <c r="BG442" s="113">
        <f>IF(N442="zákl. přenesená",J442,0)</f>
        <v>0</v>
      </c>
      <c r="BH442" s="113">
        <f>IF(N442="sníž. přenesená",J442,0)</f>
        <v>0</v>
      </c>
      <c r="BI442" s="113">
        <f>IF(N442="nulová",J442,0)</f>
        <v>0</v>
      </c>
      <c r="BJ442" s="17" t="s">
        <v>87</v>
      </c>
      <c r="BK442" s="113">
        <f>ROUND(I442*H442,2)</f>
        <v>0</v>
      </c>
      <c r="BL442" s="17" t="s">
        <v>134</v>
      </c>
      <c r="BM442" s="207" t="s">
        <v>620</v>
      </c>
    </row>
    <row r="443" spans="1:65" s="13" customFormat="1" ht="11.25">
      <c r="B443" s="208"/>
      <c r="C443" s="209"/>
      <c r="D443" s="210" t="s">
        <v>136</v>
      </c>
      <c r="E443" s="211" t="s">
        <v>1</v>
      </c>
      <c r="F443" s="212" t="s">
        <v>621</v>
      </c>
      <c r="G443" s="209"/>
      <c r="H443" s="213">
        <v>900</v>
      </c>
      <c r="I443" s="214"/>
      <c r="J443" s="209"/>
      <c r="K443" s="209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136</v>
      </c>
      <c r="AU443" s="219" t="s">
        <v>89</v>
      </c>
      <c r="AV443" s="13" t="s">
        <v>89</v>
      </c>
      <c r="AW443" s="13" t="s">
        <v>32</v>
      </c>
      <c r="AX443" s="13" t="s">
        <v>79</v>
      </c>
      <c r="AY443" s="219" t="s">
        <v>128</v>
      </c>
    </row>
    <row r="444" spans="1:65" s="14" customFormat="1" ht="11.25">
      <c r="B444" s="220"/>
      <c r="C444" s="221"/>
      <c r="D444" s="210" t="s">
        <v>136</v>
      </c>
      <c r="E444" s="222" t="s">
        <v>1</v>
      </c>
      <c r="F444" s="223" t="s">
        <v>139</v>
      </c>
      <c r="G444" s="221"/>
      <c r="H444" s="224">
        <v>900</v>
      </c>
      <c r="I444" s="225"/>
      <c r="J444" s="221"/>
      <c r="K444" s="221"/>
      <c r="L444" s="226"/>
      <c r="M444" s="227"/>
      <c r="N444" s="228"/>
      <c r="O444" s="228"/>
      <c r="P444" s="228"/>
      <c r="Q444" s="228"/>
      <c r="R444" s="228"/>
      <c r="S444" s="228"/>
      <c r="T444" s="229"/>
      <c r="AT444" s="230" t="s">
        <v>136</v>
      </c>
      <c r="AU444" s="230" t="s">
        <v>89</v>
      </c>
      <c r="AV444" s="14" t="s">
        <v>134</v>
      </c>
      <c r="AW444" s="14" t="s">
        <v>32</v>
      </c>
      <c r="AX444" s="14" t="s">
        <v>87</v>
      </c>
      <c r="AY444" s="230" t="s">
        <v>128</v>
      </c>
    </row>
    <row r="445" spans="1:65" s="2" customFormat="1" ht="16.5" customHeight="1">
      <c r="A445" s="35"/>
      <c r="B445" s="36"/>
      <c r="C445" s="246" t="s">
        <v>622</v>
      </c>
      <c r="D445" s="246" t="s">
        <v>225</v>
      </c>
      <c r="E445" s="247" t="s">
        <v>623</v>
      </c>
      <c r="F445" s="248" t="s">
        <v>624</v>
      </c>
      <c r="G445" s="249" t="s">
        <v>228</v>
      </c>
      <c r="H445" s="250">
        <v>600</v>
      </c>
      <c r="I445" s="251"/>
      <c r="J445" s="252">
        <f>ROUND(I445*H445,2)</f>
        <v>0</v>
      </c>
      <c r="K445" s="248" t="s">
        <v>1</v>
      </c>
      <c r="L445" s="253"/>
      <c r="M445" s="254" t="s">
        <v>1</v>
      </c>
      <c r="N445" s="255" t="s">
        <v>44</v>
      </c>
      <c r="O445" s="72"/>
      <c r="P445" s="205">
        <f>O445*H445</f>
        <v>0</v>
      </c>
      <c r="Q445" s="205">
        <v>0</v>
      </c>
      <c r="R445" s="205">
        <f>Q445*H445</f>
        <v>0</v>
      </c>
      <c r="S445" s="205">
        <v>0</v>
      </c>
      <c r="T445" s="206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7" t="s">
        <v>210</v>
      </c>
      <c r="AT445" s="207" t="s">
        <v>225</v>
      </c>
      <c r="AU445" s="207" t="s">
        <v>89</v>
      </c>
      <c r="AY445" s="17" t="s">
        <v>128</v>
      </c>
      <c r="BE445" s="113">
        <f>IF(N445="základní",J445,0)</f>
        <v>0</v>
      </c>
      <c r="BF445" s="113">
        <f>IF(N445="snížená",J445,0)</f>
        <v>0</v>
      </c>
      <c r="BG445" s="113">
        <f>IF(N445="zákl. přenesená",J445,0)</f>
        <v>0</v>
      </c>
      <c r="BH445" s="113">
        <f>IF(N445="sníž. přenesená",J445,0)</f>
        <v>0</v>
      </c>
      <c r="BI445" s="113">
        <f>IF(N445="nulová",J445,0)</f>
        <v>0</v>
      </c>
      <c r="BJ445" s="17" t="s">
        <v>87</v>
      </c>
      <c r="BK445" s="113">
        <f>ROUND(I445*H445,2)</f>
        <v>0</v>
      </c>
      <c r="BL445" s="17" t="s">
        <v>134</v>
      </c>
      <c r="BM445" s="207" t="s">
        <v>625</v>
      </c>
    </row>
    <row r="446" spans="1:65" s="13" customFormat="1" ht="11.25">
      <c r="B446" s="208"/>
      <c r="C446" s="209"/>
      <c r="D446" s="210" t="s">
        <v>136</v>
      </c>
      <c r="E446" s="211" t="s">
        <v>1</v>
      </c>
      <c r="F446" s="212" t="s">
        <v>626</v>
      </c>
      <c r="G446" s="209"/>
      <c r="H446" s="213">
        <v>600</v>
      </c>
      <c r="I446" s="214"/>
      <c r="J446" s="209"/>
      <c r="K446" s="209"/>
      <c r="L446" s="215"/>
      <c r="M446" s="216"/>
      <c r="N446" s="217"/>
      <c r="O446" s="217"/>
      <c r="P446" s="217"/>
      <c r="Q446" s="217"/>
      <c r="R446" s="217"/>
      <c r="S446" s="217"/>
      <c r="T446" s="218"/>
      <c r="AT446" s="219" t="s">
        <v>136</v>
      </c>
      <c r="AU446" s="219" t="s">
        <v>89</v>
      </c>
      <c r="AV446" s="13" t="s">
        <v>89</v>
      </c>
      <c r="AW446" s="13" t="s">
        <v>32</v>
      </c>
      <c r="AX446" s="13" t="s">
        <v>79</v>
      </c>
      <c r="AY446" s="219" t="s">
        <v>128</v>
      </c>
    </row>
    <row r="447" spans="1:65" s="14" customFormat="1" ht="11.25">
      <c r="B447" s="220"/>
      <c r="C447" s="221"/>
      <c r="D447" s="210" t="s">
        <v>136</v>
      </c>
      <c r="E447" s="222" t="s">
        <v>1</v>
      </c>
      <c r="F447" s="223" t="s">
        <v>139</v>
      </c>
      <c r="G447" s="221"/>
      <c r="H447" s="224">
        <v>600</v>
      </c>
      <c r="I447" s="225"/>
      <c r="J447" s="221"/>
      <c r="K447" s="221"/>
      <c r="L447" s="226"/>
      <c r="M447" s="227"/>
      <c r="N447" s="228"/>
      <c r="O447" s="228"/>
      <c r="P447" s="228"/>
      <c r="Q447" s="228"/>
      <c r="R447" s="228"/>
      <c r="S447" s="228"/>
      <c r="T447" s="229"/>
      <c r="AT447" s="230" t="s">
        <v>136</v>
      </c>
      <c r="AU447" s="230" t="s">
        <v>89</v>
      </c>
      <c r="AV447" s="14" t="s">
        <v>134</v>
      </c>
      <c r="AW447" s="14" t="s">
        <v>32</v>
      </c>
      <c r="AX447" s="14" t="s">
        <v>87</v>
      </c>
      <c r="AY447" s="230" t="s">
        <v>128</v>
      </c>
    </row>
    <row r="448" spans="1:65" s="2" customFormat="1" ht="16.5" customHeight="1">
      <c r="A448" s="35"/>
      <c r="B448" s="36"/>
      <c r="C448" s="246" t="s">
        <v>627</v>
      </c>
      <c r="D448" s="246" t="s">
        <v>225</v>
      </c>
      <c r="E448" s="247" t="s">
        <v>628</v>
      </c>
      <c r="F448" s="248" t="s">
        <v>629</v>
      </c>
      <c r="G448" s="249" t="s">
        <v>228</v>
      </c>
      <c r="H448" s="250">
        <v>720</v>
      </c>
      <c r="I448" s="251"/>
      <c r="J448" s="252">
        <f>ROUND(I448*H448,2)</f>
        <v>0</v>
      </c>
      <c r="K448" s="248" t="s">
        <v>1</v>
      </c>
      <c r="L448" s="253"/>
      <c r="M448" s="254" t="s">
        <v>1</v>
      </c>
      <c r="N448" s="255" t="s">
        <v>44</v>
      </c>
      <c r="O448" s="72"/>
      <c r="P448" s="205">
        <f>O448*H448</f>
        <v>0</v>
      </c>
      <c r="Q448" s="205">
        <v>0</v>
      </c>
      <c r="R448" s="205">
        <f>Q448*H448</f>
        <v>0</v>
      </c>
      <c r="S448" s="205">
        <v>0</v>
      </c>
      <c r="T448" s="206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7" t="s">
        <v>210</v>
      </c>
      <c r="AT448" s="207" t="s">
        <v>225</v>
      </c>
      <c r="AU448" s="207" t="s">
        <v>89</v>
      </c>
      <c r="AY448" s="17" t="s">
        <v>128</v>
      </c>
      <c r="BE448" s="113">
        <f>IF(N448="základní",J448,0)</f>
        <v>0</v>
      </c>
      <c r="BF448" s="113">
        <f>IF(N448="snížená",J448,0)</f>
        <v>0</v>
      </c>
      <c r="BG448" s="113">
        <f>IF(N448="zákl. přenesená",J448,0)</f>
        <v>0</v>
      </c>
      <c r="BH448" s="113">
        <f>IF(N448="sníž. přenesená",J448,0)</f>
        <v>0</v>
      </c>
      <c r="BI448" s="113">
        <f>IF(N448="nulová",J448,0)</f>
        <v>0</v>
      </c>
      <c r="BJ448" s="17" t="s">
        <v>87</v>
      </c>
      <c r="BK448" s="113">
        <f>ROUND(I448*H448,2)</f>
        <v>0</v>
      </c>
      <c r="BL448" s="17" t="s">
        <v>134</v>
      </c>
      <c r="BM448" s="207" t="s">
        <v>630</v>
      </c>
    </row>
    <row r="449" spans="1:65" s="13" customFormat="1" ht="11.25">
      <c r="B449" s="208"/>
      <c r="C449" s="209"/>
      <c r="D449" s="210" t="s">
        <v>136</v>
      </c>
      <c r="E449" s="211" t="s">
        <v>1</v>
      </c>
      <c r="F449" s="212" t="s">
        <v>631</v>
      </c>
      <c r="G449" s="209"/>
      <c r="H449" s="213">
        <v>720</v>
      </c>
      <c r="I449" s="214"/>
      <c r="J449" s="209"/>
      <c r="K449" s="209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136</v>
      </c>
      <c r="AU449" s="219" t="s">
        <v>89</v>
      </c>
      <c r="AV449" s="13" t="s">
        <v>89</v>
      </c>
      <c r="AW449" s="13" t="s">
        <v>32</v>
      </c>
      <c r="AX449" s="13" t="s">
        <v>79</v>
      </c>
      <c r="AY449" s="219" t="s">
        <v>128</v>
      </c>
    </row>
    <row r="450" spans="1:65" s="14" customFormat="1" ht="11.25">
      <c r="B450" s="220"/>
      <c r="C450" s="221"/>
      <c r="D450" s="210" t="s">
        <v>136</v>
      </c>
      <c r="E450" s="222" t="s">
        <v>1</v>
      </c>
      <c r="F450" s="223" t="s">
        <v>139</v>
      </c>
      <c r="G450" s="221"/>
      <c r="H450" s="224">
        <v>720</v>
      </c>
      <c r="I450" s="225"/>
      <c r="J450" s="221"/>
      <c r="K450" s="221"/>
      <c r="L450" s="226"/>
      <c r="M450" s="227"/>
      <c r="N450" s="228"/>
      <c r="O450" s="228"/>
      <c r="P450" s="228"/>
      <c r="Q450" s="228"/>
      <c r="R450" s="228"/>
      <c r="S450" s="228"/>
      <c r="T450" s="229"/>
      <c r="AT450" s="230" t="s">
        <v>136</v>
      </c>
      <c r="AU450" s="230" t="s">
        <v>89</v>
      </c>
      <c r="AV450" s="14" t="s">
        <v>134</v>
      </c>
      <c r="AW450" s="14" t="s">
        <v>32</v>
      </c>
      <c r="AX450" s="14" t="s">
        <v>87</v>
      </c>
      <c r="AY450" s="230" t="s">
        <v>128</v>
      </c>
    </row>
    <row r="451" spans="1:65" s="2" customFormat="1" ht="16.5" customHeight="1">
      <c r="A451" s="35"/>
      <c r="B451" s="36"/>
      <c r="C451" s="246" t="s">
        <v>632</v>
      </c>
      <c r="D451" s="246" t="s">
        <v>225</v>
      </c>
      <c r="E451" s="247" t="s">
        <v>633</v>
      </c>
      <c r="F451" s="248" t="s">
        <v>634</v>
      </c>
      <c r="G451" s="249" t="s">
        <v>228</v>
      </c>
      <c r="H451" s="250">
        <v>600</v>
      </c>
      <c r="I451" s="251"/>
      <c r="J451" s="252">
        <f>ROUND(I451*H451,2)</f>
        <v>0</v>
      </c>
      <c r="K451" s="248" t="s">
        <v>1</v>
      </c>
      <c r="L451" s="253"/>
      <c r="M451" s="254" t="s">
        <v>1</v>
      </c>
      <c r="N451" s="255" t="s">
        <v>44</v>
      </c>
      <c r="O451" s="72"/>
      <c r="P451" s="205">
        <f>O451*H451</f>
        <v>0</v>
      </c>
      <c r="Q451" s="205">
        <v>0</v>
      </c>
      <c r="R451" s="205">
        <f>Q451*H451</f>
        <v>0</v>
      </c>
      <c r="S451" s="205">
        <v>0</v>
      </c>
      <c r="T451" s="206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7" t="s">
        <v>210</v>
      </c>
      <c r="AT451" s="207" t="s">
        <v>225</v>
      </c>
      <c r="AU451" s="207" t="s">
        <v>89</v>
      </c>
      <c r="AY451" s="17" t="s">
        <v>128</v>
      </c>
      <c r="BE451" s="113">
        <f>IF(N451="základní",J451,0)</f>
        <v>0</v>
      </c>
      <c r="BF451" s="113">
        <f>IF(N451="snížená",J451,0)</f>
        <v>0</v>
      </c>
      <c r="BG451" s="113">
        <f>IF(N451="zákl. přenesená",J451,0)</f>
        <v>0</v>
      </c>
      <c r="BH451" s="113">
        <f>IF(N451="sníž. přenesená",J451,0)</f>
        <v>0</v>
      </c>
      <c r="BI451" s="113">
        <f>IF(N451="nulová",J451,0)</f>
        <v>0</v>
      </c>
      <c r="BJ451" s="17" t="s">
        <v>87</v>
      </c>
      <c r="BK451" s="113">
        <f>ROUND(I451*H451,2)</f>
        <v>0</v>
      </c>
      <c r="BL451" s="17" t="s">
        <v>134</v>
      </c>
      <c r="BM451" s="207" t="s">
        <v>635</v>
      </c>
    </row>
    <row r="452" spans="1:65" s="13" customFormat="1" ht="11.25">
      <c r="B452" s="208"/>
      <c r="C452" s="209"/>
      <c r="D452" s="210" t="s">
        <v>136</v>
      </c>
      <c r="E452" s="211" t="s">
        <v>1</v>
      </c>
      <c r="F452" s="212" t="s">
        <v>626</v>
      </c>
      <c r="G452" s="209"/>
      <c r="H452" s="213">
        <v>600</v>
      </c>
      <c r="I452" s="214"/>
      <c r="J452" s="209"/>
      <c r="K452" s="209"/>
      <c r="L452" s="215"/>
      <c r="M452" s="216"/>
      <c r="N452" s="217"/>
      <c r="O452" s="217"/>
      <c r="P452" s="217"/>
      <c r="Q452" s="217"/>
      <c r="R452" s="217"/>
      <c r="S452" s="217"/>
      <c r="T452" s="218"/>
      <c r="AT452" s="219" t="s">
        <v>136</v>
      </c>
      <c r="AU452" s="219" t="s">
        <v>89</v>
      </c>
      <c r="AV452" s="13" t="s">
        <v>89</v>
      </c>
      <c r="AW452" s="13" t="s">
        <v>32</v>
      </c>
      <c r="AX452" s="13" t="s">
        <v>79</v>
      </c>
      <c r="AY452" s="219" t="s">
        <v>128</v>
      </c>
    </row>
    <row r="453" spans="1:65" s="14" customFormat="1" ht="11.25">
      <c r="B453" s="220"/>
      <c r="C453" s="221"/>
      <c r="D453" s="210" t="s">
        <v>136</v>
      </c>
      <c r="E453" s="222" t="s">
        <v>1</v>
      </c>
      <c r="F453" s="223" t="s">
        <v>139</v>
      </c>
      <c r="G453" s="221"/>
      <c r="H453" s="224">
        <v>600</v>
      </c>
      <c r="I453" s="225"/>
      <c r="J453" s="221"/>
      <c r="K453" s="221"/>
      <c r="L453" s="226"/>
      <c r="M453" s="227"/>
      <c r="N453" s="228"/>
      <c r="O453" s="228"/>
      <c r="P453" s="228"/>
      <c r="Q453" s="228"/>
      <c r="R453" s="228"/>
      <c r="S453" s="228"/>
      <c r="T453" s="229"/>
      <c r="AT453" s="230" t="s">
        <v>136</v>
      </c>
      <c r="AU453" s="230" t="s">
        <v>89</v>
      </c>
      <c r="AV453" s="14" t="s">
        <v>134</v>
      </c>
      <c r="AW453" s="14" t="s">
        <v>32</v>
      </c>
      <c r="AX453" s="14" t="s">
        <v>87</v>
      </c>
      <c r="AY453" s="230" t="s">
        <v>128</v>
      </c>
    </row>
    <row r="454" spans="1:65" s="2" customFormat="1" ht="16.5" customHeight="1">
      <c r="A454" s="35"/>
      <c r="B454" s="36"/>
      <c r="C454" s="246" t="s">
        <v>636</v>
      </c>
      <c r="D454" s="246" t="s">
        <v>225</v>
      </c>
      <c r="E454" s="247" t="s">
        <v>637</v>
      </c>
      <c r="F454" s="248" t="s">
        <v>638</v>
      </c>
      <c r="G454" s="249" t="s">
        <v>228</v>
      </c>
      <c r="H454" s="250">
        <v>5000</v>
      </c>
      <c r="I454" s="251"/>
      <c r="J454" s="252">
        <f>ROUND(I454*H454,2)</f>
        <v>0</v>
      </c>
      <c r="K454" s="248" t="s">
        <v>1</v>
      </c>
      <c r="L454" s="253"/>
      <c r="M454" s="254" t="s">
        <v>1</v>
      </c>
      <c r="N454" s="255" t="s">
        <v>44</v>
      </c>
      <c r="O454" s="72"/>
      <c r="P454" s="205">
        <f>O454*H454</f>
        <v>0</v>
      </c>
      <c r="Q454" s="205">
        <v>0</v>
      </c>
      <c r="R454" s="205">
        <f>Q454*H454</f>
        <v>0</v>
      </c>
      <c r="S454" s="205">
        <v>0</v>
      </c>
      <c r="T454" s="206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7" t="s">
        <v>210</v>
      </c>
      <c r="AT454" s="207" t="s">
        <v>225</v>
      </c>
      <c r="AU454" s="207" t="s">
        <v>89</v>
      </c>
      <c r="AY454" s="17" t="s">
        <v>128</v>
      </c>
      <c r="BE454" s="113">
        <f>IF(N454="základní",J454,0)</f>
        <v>0</v>
      </c>
      <c r="BF454" s="113">
        <f>IF(N454="snížená",J454,0)</f>
        <v>0</v>
      </c>
      <c r="BG454" s="113">
        <f>IF(N454="zákl. přenesená",J454,0)</f>
        <v>0</v>
      </c>
      <c r="BH454" s="113">
        <f>IF(N454="sníž. přenesená",J454,0)</f>
        <v>0</v>
      </c>
      <c r="BI454" s="113">
        <f>IF(N454="nulová",J454,0)</f>
        <v>0</v>
      </c>
      <c r="BJ454" s="17" t="s">
        <v>87</v>
      </c>
      <c r="BK454" s="113">
        <f>ROUND(I454*H454,2)</f>
        <v>0</v>
      </c>
      <c r="BL454" s="17" t="s">
        <v>134</v>
      </c>
      <c r="BM454" s="207" t="s">
        <v>639</v>
      </c>
    </row>
    <row r="455" spans="1:65" s="13" customFormat="1" ht="11.25">
      <c r="B455" s="208"/>
      <c r="C455" s="209"/>
      <c r="D455" s="210" t="s">
        <v>136</v>
      </c>
      <c r="E455" s="211" t="s">
        <v>1</v>
      </c>
      <c r="F455" s="212" t="s">
        <v>611</v>
      </c>
      <c r="G455" s="209"/>
      <c r="H455" s="213">
        <v>5000</v>
      </c>
      <c r="I455" s="214"/>
      <c r="J455" s="209"/>
      <c r="K455" s="209"/>
      <c r="L455" s="215"/>
      <c r="M455" s="216"/>
      <c r="N455" s="217"/>
      <c r="O455" s="217"/>
      <c r="P455" s="217"/>
      <c r="Q455" s="217"/>
      <c r="R455" s="217"/>
      <c r="S455" s="217"/>
      <c r="T455" s="218"/>
      <c r="AT455" s="219" t="s">
        <v>136</v>
      </c>
      <c r="AU455" s="219" t="s">
        <v>89</v>
      </c>
      <c r="AV455" s="13" t="s">
        <v>89</v>
      </c>
      <c r="AW455" s="13" t="s">
        <v>32</v>
      </c>
      <c r="AX455" s="13" t="s">
        <v>79</v>
      </c>
      <c r="AY455" s="219" t="s">
        <v>128</v>
      </c>
    </row>
    <row r="456" spans="1:65" s="14" customFormat="1" ht="11.25">
      <c r="B456" s="220"/>
      <c r="C456" s="221"/>
      <c r="D456" s="210" t="s">
        <v>136</v>
      </c>
      <c r="E456" s="222" t="s">
        <v>1</v>
      </c>
      <c r="F456" s="223" t="s">
        <v>139</v>
      </c>
      <c r="G456" s="221"/>
      <c r="H456" s="224">
        <v>5000</v>
      </c>
      <c r="I456" s="225"/>
      <c r="J456" s="221"/>
      <c r="K456" s="221"/>
      <c r="L456" s="226"/>
      <c r="M456" s="227"/>
      <c r="N456" s="228"/>
      <c r="O456" s="228"/>
      <c r="P456" s="228"/>
      <c r="Q456" s="228"/>
      <c r="R456" s="228"/>
      <c r="S456" s="228"/>
      <c r="T456" s="229"/>
      <c r="AT456" s="230" t="s">
        <v>136</v>
      </c>
      <c r="AU456" s="230" t="s">
        <v>89</v>
      </c>
      <c r="AV456" s="14" t="s">
        <v>134</v>
      </c>
      <c r="AW456" s="14" t="s">
        <v>32</v>
      </c>
      <c r="AX456" s="14" t="s">
        <v>87</v>
      </c>
      <c r="AY456" s="230" t="s">
        <v>128</v>
      </c>
    </row>
    <row r="457" spans="1:65" s="12" customFormat="1" ht="22.9" customHeight="1">
      <c r="B457" s="180"/>
      <c r="C457" s="181"/>
      <c r="D457" s="182" t="s">
        <v>78</v>
      </c>
      <c r="E457" s="194" t="s">
        <v>224</v>
      </c>
      <c r="F457" s="194" t="s">
        <v>640</v>
      </c>
      <c r="G457" s="181"/>
      <c r="H457" s="181"/>
      <c r="I457" s="184"/>
      <c r="J457" s="195">
        <f>BK457</f>
        <v>0</v>
      </c>
      <c r="K457" s="181"/>
      <c r="L457" s="186"/>
      <c r="M457" s="187"/>
      <c r="N457" s="188"/>
      <c r="O457" s="188"/>
      <c r="P457" s="189">
        <f>SUM(P458:P507)</f>
        <v>0</v>
      </c>
      <c r="Q457" s="188"/>
      <c r="R457" s="189">
        <f>SUM(R458:R507)</f>
        <v>150.000067</v>
      </c>
      <c r="S457" s="188"/>
      <c r="T457" s="190">
        <f>SUM(T458:T507)</f>
        <v>0</v>
      </c>
      <c r="AR457" s="191" t="s">
        <v>87</v>
      </c>
      <c r="AT457" s="192" t="s">
        <v>78</v>
      </c>
      <c r="AU457" s="192" t="s">
        <v>87</v>
      </c>
      <c r="AY457" s="191" t="s">
        <v>128</v>
      </c>
      <c r="BK457" s="193">
        <f>SUM(BK458:BK507)</f>
        <v>0</v>
      </c>
    </row>
    <row r="458" spans="1:65" s="2" customFormat="1" ht="33" customHeight="1">
      <c r="A458" s="35"/>
      <c r="B458" s="36"/>
      <c r="C458" s="196" t="s">
        <v>641</v>
      </c>
      <c r="D458" s="196" t="s">
        <v>130</v>
      </c>
      <c r="E458" s="197" t="s">
        <v>642</v>
      </c>
      <c r="F458" s="198" t="s">
        <v>643</v>
      </c>
      <c r="G458" s="199" t="s">
        <v>150</v>
      </c>
      <c r="H458" s="200">
        <v>21974</v>
      </c>
      <c r="I458" s="201"/>
      <c r="J458" s="202">
        <f>ROUND(I458*H458,2)</f>
        <v>0</v>
      </c>
      <c r="K458" s="198" t="s">
        <v>163</v>
      </c>
      <c r="L458" s="38"/>
      <c r="M458" s="203" t="s">
        <v>1</v>
      </c>
      <c r="N458" s="204" t="s">
        <v>44</v>
      </c>
      <c r="O458" s="72"/>
      <c r="P458" s="205">
        <f>O458*H458</f>
        <v>0</v>
      </c>
      <c r="Q458" s="205">
        <v>0</v>
      </c>
      <c r="R458" s="205">
        <f>Q458*H458</f>
        <v>0</v>
      </c>
      <c r="S458" s="205">
        <v>0</v>
      </c>
      <c r="T458" s="206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07" t="s">
        <v>134</v>
      </c>
      <c r="AT458" s="207" t="s">
        <v>130</v>
      </c>
      <c r="AU458" s="207" t="s">
        <v>89</v>
      </c>
      <c r="AY458" s="17" t="s">
        <v>128</v>
      </c>
      <c r="BE458" s="113">
        <f>IF(N458="základní",J458,0)</f>
        <v>0</v>
      </c>
      <c r="BF458" s="113">
        <f>IF(N458="snížená",J458,0)</f>
        <v>0</v>
      </c>
      <c r="BG458" s="113">
        <f>IF(N458="zákl. přenesená",J458,0)</f>
        <v>0</v>
      </c>
      <c r="BH458" s="113">
        <f>IF(N458="sníž. přenesená",J458,0)</f>
        <v>0</v>
      </c>
      <c r="BI458" s="113">
        <f>IF(N458="nulová",J458,0)</f>
        <v>0</v>
      </c>
      <c r="BJ458" s="17" t="s">
        <v>87</v>
      </c>
      <c r="BK458" s="113">
        <f>ROUND(I458*H458,2)</f>
        <v>0</v>
      </c>
      <c r="BL458" s="17" t="s">
        <v>134</v>
      </c>
      <c r="BM458" s="207" t="s">
        <v>644</v>
      </c>
    </row>
    <row r="459" spans="1:65" s="13" customFormat="1" ht="11.25">
      <c r="B459" s="208"/>
      <c r="C459" s="209"/>
      <c r="D459" s="210" t="s">
        <v>136</v>
      </c>
      <c r="E459" s="211" t="s">
        <v>1</v>
      </c>
      <c r="F459" s="212" t="s">
        <v>645</v>
      </c>
      <c r="G459" s="209"/>
      <c r="H459" s="213">
        <v>21974</v>
      </c>
      <c r="I459" s="214"/>
      <c r="J459" s="209"/>
      <c r="K459" s="209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136</v>
      </c>
      <c r="AU459" s="219" t="s">
        <v>89</v>
      </c>
      <c r="AV459" s="13" t="s">
        <v>89</v>
      </c>
      <c r="AW459" s="13" t="s">
        <v>32</v>
      </c>
      <c r="AX459" s="13" t="s">
        <v>79</v>
      </c>
      <c r="AY459" s="219" t="s">
        <v>128</v>
      </c>
    </row>
    <row r="460" spans="1:65" s="14" customFormat="1" ht="11.25">
      <c r="B460" s="220"/>
      <c r="C460" s="221"/>
      <c r="D460" s="210" t="s">
        <v>136</v>
      </c>
      <c r="E460" s="222" t="s">
        <v>1</v>
      </c>
      <c r="F460" s="223" t="s">
        <v>139</v>
      </c>
      <c r="G460" s="221"/>
      <c r="H460" s="224">
        <v>21974</v>
      </c>
      <c r="I460" s="225"/>
      <c r="J460" s="221"/>
      <c r="K460" s="221"/>
      <c r="L460" s="226"/>
      <c r="M460" s="227"/>
      <c r="N460" s="228"/>
      <c r="O460" s="228"/>
      <c r="P460" s="228"/>
      <c r="Q460" s="228"/>
      <c r="R460" s="228"/>
      <c r="S460" s="228"/>
      <c r="T460" s="229"/>
      <c r="AT460" s="230" t="s">
        <v>136</v>
      </c>
      <c r="AU460" s="230" t="s">
        <v>89</v>
      </c>
      <c r="AV460" s="14" t="s">
        <v>134</v>
      </c>
      <c r="AW460" s="14" t="s">
        <v>32</v>
      </c>
      <c r="AX460" s="14" t="s">
        <v>87</v>
      </c>
      <c r="AY460" s="230" t="s">
        <v>128</v>
      </c>
    </row>
    <row r="461" spans="1:65" s="2" customFormat="1" ht="33" customHeight="1">
      <c r="A461" s="35"/>
      <c r="B461" s="36"/>
      <c r="C461" s="196" t="s">
        <v>646</v>
      </c>
      <c r="D461" s="196" t="s">
        <v>130</v>
      </c>
      <c r="E461" s="197" t="s">
        <v>647</v>
      </c>
      <c r="F461" s="198" t="s">
        <v>648</v>
      </c>
      <c r="G461" s="199" t="s">
        <v>150</v>
      </c>
      <c r="H461" s="200">
        <v>21974</v>
      </c>
      <c r="I461" s="201"/>
      <c r="J461" s="202">
        <f>ROUND(I461*H461,2)</f>
        <v>0</v>
      </c>
      <c r="K461" s="198" t="s">
        <v>163</v>
      </c>
      <c r="L461" s="38"/>
      <c r="M461" s="203" t="s">
        <v>1</v>
      </c>
      <c r="N461" s="204" t="s">
        <v>44</v>
      </c>
      <c r="O461" s="72"/>
      <c r="P461" s="205">
        <f>O461*H461</f>
        <v>0</v>
      </c>
      <c r="Q461" s="205">
        <v>0</v>
      </c>
      <c r="R461" s="205">
        <f>Q461*H461</f>
        <v>0</v>
      </c>
      <c r="S461" s="205">
        <v>0</v>
      </c>
      <c r="T461" s="206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7" t="s">
        <v>134</v>
      </c>
      <c r="AT461" s="207" t="s">
        <v>130</v>
      </c>
      <c r="AU461" s="207" t="s">
        <v>89</v>
      </c>
      <c r="AY461" s="17" t="s">
        <v>128</v>
      </c>
      <c r="BE461" s="113">
        <f>IF(N461="základní",J461,0)</f>
        <v>0</v>
      </c>
      <c r="BF461" s="113">
        <f>IF(N461="snížená",J461,0)</f>
        <v>0</v>
      </c>
      <c r="BG461" s="113">
        <f>IF(N461="zákl. přenesená",J461,0)</f>
        <v>0</v>
      </c>
      <c r="BH461" s="113">
        <f>IF(N461="sníž. přenesená",J461,0)</f>
        <v>0</v>
      </c>
      <c r="BI461" s="113">
        <f>IF(N461="nulová",J461,0)</f>
        <v>0</v>
      </c>
      <c r="BJ461" s="17" t="s">
        <v>87</v>
      </c>
      <c r="BK461" s="113">
        <f>ROUND(I461*H461,2)</f>
        <v>0</v>
      </c>
      <c r="BL461" s="17" t="s">
        <v>134</v>
      </c>
      <c r="BM461" s="207" t="s">
        <v>649</v>
      </c>
    </row>
    <row r="462" spans="1:65" s="13" customFormat="1" ht="11.25">
      <c r="B462" s="208"/>
      <c r="C462" s="209"/>
      <c r="D462" s="210" t="s">
        <v>136</v>
      </c>
      <c r="E462" s="211" t="s">
        <v>1</v>
      </c>
      <c r="F462" s="212" t="s">
        <v>645</v>
      </c>
      <c r="G462" s="209"/>
      <c r="H462" s="213">
        <v>21974</v>
      </c>
      <c r="I462" s="214"/>
      <c r="J462" s="209"/>
      <c r="K462" s="209"/>
      <c r="L462" s="215"/>
      <c r="M462" s="216"/>
      <c r="N462" s="217"/>
      <c r="O462" s="217"/>
      <c r="P462" s="217"/>
      <c r="Q462" s="217"/>
      <c r="R462" s="217"/>
      <c r="S462" s="217"/>
      <c r="T462" s="218"/>
      <c r="AT462" s="219" t="s">
        <v>136</v>
      </c>
      <c r="AU462" s="219" t="s">
        <v>89</v>
      </c>
      <c r="AV462" s="13" t="s">
        <v>89</v>
      </c>
      <c r="AW462" s="13" t="s">
        <v>32</v>
      </c>
      <c r="AX462" s="13" t="s">
        <v>79</v>
      </c>
      <c r="AY462" s="219" t="s">
        <v>128</v>
      </c>
    </row>
    <row r="463" spans="1:65" s="14" customFormat="1" ht="11.25">
      <c r="B463" s="220"/>
      <c r="C463" s="221"/>
      <c r="D463" s="210" t="s">
        <v>136</v>
      </c>
      <c r="E463" s="222" t="s">
        <v>1</v>
      </c>
      <c r="F463" s="223" t="s">
        <v>139</v>
      </c>
      <c r="G463" s="221"/>
      <c r="H463" s="224">
        <v>21974</v>
      </c>
      <c r="I463" s="225"/>
      <c r="J463" s="221"/>
      <c r="K463" s="221"/>
      <c r="L463" s="226"/>
      <c r="M463" s="227"/>
      <c r="N463" s="228"/>
      <c r="O463" s="228"/>
      <c r="P463" s="228"/>
      <c r="Q463" s="228"/>
      <c r="R463" s="228"/>
      <c r="S463" s="228"/>
      <c r="T463" s="229"/>
      <c r="AT463" s="230" t="s">
        <v>136</v>
      </c>
      <c r="AU463" s="230" t="s">
        <v>89</v>
      </c>
      <c r="AV463" s="14" t="s">
        <v>134</v>
      </c>
      <c r="AW463" s="14" t="s">
        <v>32</v>
      </c>
      <c r="AX463" s="14" t="s">
        <v>87</v>
      </c>
      <c r="AY463" s="230" t="s">
        <v>128</v>
      </c>
    </row>
    <row r="464" spans="1:65" s="2" customFormat="1" ht="24">
      <c r="A464" s="35"/>
      <c r="B464" s="36"/>
      <c r="C464" s="196" t="s">
        <v>650</v>
      </c>
      <c r="D464" s="196" t="s">
        <v>130</v>
      </c>
      <c r="E464" s="197" t="s">
        <v>651</v>
      </c>
      <c r="F464" s="198" t="s">
        <v>652</v>
      </c>
      <c r="G464" s="199" t="s">
        <v>150</v>
      </c>
      <c r="H464" s="200">
        <v>6322</v>
      </c>
      <c r="I464" s="201"/>
      <c r="J464" s="202">
        <f>ROUND(I464*H464,2)</f>
        <v>0</v>
      </c>
      <c r="K464" s="198" t="s">
        <v>163</v>
      </c>
      <c r="L464" s="38"/>
      <c r="M464" s="203" t="s">
        <v>1</v>
      </c>
      <c r="N464" s="204" t="s">
        <v>44</v>
      </c>
      <c r="O464" s="72"/>
      <c r="P464" s="205">
        <f>O464*H464</f>
        <v>0</v>
      </c>
      <c r="Q464" s="205">
        <v>8.0000000000000007E-5</v>
      </c>
      <c r="R464" s="205">
        <f>Q464*H464</f>
        <v>0.50575999999999999</v>
      </c>
      <c r="S464" s="205">
        <v>0</v>
      </c>
      <c r="T464" s="206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7" t="s">
        <v>134</v>
      </c>
      <c r="AT464" s="207" t="s">
        <v>130</v>
      </c>
      <c r="AU464" s="207" t="s">
        <v>89</v>
      </c>
      <c r="AY464" s="17" t="s">
        <v>128</v>
      </c>
      <c r="BE464" s="113">
        <f>IF(N464="základní",J464,0)</f>
        <v>0</v>
      </c>
      <c r="BF464" s="113">
        <f>IF(N464="snížená",J464,0)</f>
        <v>0</v>
      </c>
      <c r="BG464" s="113">
        <f>IF(N464="zákl. přenesená",J464,0)</f>
        <v>0</v>
      </c>
      <c r="BH464" s="113">
        <f>IF(N464="sníž. přenesená",J464,0)</f>
        <v>0</v>
      </c>
      <c r="BI464" s="113">
        <f>IF(N464="nulová",J464,0)</f>
        <v>0</v>
      </c>
      <c r="BJ464" s="17" t="s">
        <v>87</v>
      </c>
      <c r="BK464" s="113">
        <f>ROUND(I464*H464,2)</f>
        <v>0</v>
      </c>
      <c r="BL464" s="17" t="s">
        <v>134</v>
      </c>
      <c r="BM464" s="207" t="s">
        <v>653</v>
      </c>
    </row>
    <row r="465" spans="1:65" s="13" customFormat="1" ht="11.25">
      <c r="B465" s="208"/>
      <c r="C465" s="209"/>
      <c r="D465" s="210" t="s">
        <v>136</v>
      </c>
      <c r="E465" s="211" t="s">
        <v>1</v>
      </c>
      <c r="F465" s="212" t="s">
        <v>654</v>
      </c>
      <c r="G465" s="209"/>
      <c r="H465" s="213">
        <v>6322</v>
      </c>
      <c r="I465" s="214"/>
      <c r="J465" s="209"/>
      <c r="K465" s="209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136</v>
      </c>
      <c r="AU465" s="219" t="s">
        <v>89</v>
      </c>
      <c r="AV465" s="13" t="s">
        <v>89</v>
      </c>
      <c r="AW465" s="13" t="s">
        <v>32</v>
      </c>
      <c r="AX465" s="13" t="s">
        <v>79</v>
      </c>
      <c r="AY465" s="219" t="s">
        <v>128</v>
      </c>
    </row>
    <row r="466" spans="1:65" s="14" customFormat="1" ht="11.25">
      <c r="B466" s="220"/>
      <c r="C466" s="221"/>
      <c r="D466" s="210" t="s">
        <v>136</v>
      </c>
      <c r="E466" s="222" t="s">
        <v>1</v>
      </c>
      <c r="F466" s="223" t="s">
        <v>139</v>
      </c>
      <c r="G466" s="221"/>
      <c r="H466" s="224">
        <v>6322</v>
      </c>
      <c r="I466" s="225"/>
      <c r="J466" s="221"/>
      <c r="K466" s="221"/>
      <c r="L466" s="226"/>
      <c r="M466" s="227"/>
      <c r="N466" s="228"/>
      <c r="O466" s="228"/>
      <c r="P466" s="228"/>
      <c r="Q466" s="228"/>
      <c r="R466" s="228"/>
      <c r="S466" s="228"/>
      <c r="T466" s="229"/>
      <c r="AT466" s="230" t="s">
        <v>136</v>
      </c>
      <c r="AU466" s="230" t="s">
        <v>89</v>
      </c>
      <c r="AV466" s="14" t="s">
        <v>134</v>
      </c>
      <c r="AW466" s="14" t="s">
        <v>32</v>
      </c>
      <c r="AX466" s="14" t="s">
        <v>87</v>
      </c>
      <c r="AY466" s="230" t="s">
        <v>128</v>
      </c>
    </row>
    <row r="467" spans="1:65" s="2" customFormat="1" ht="24">
      <c r="A467" s="35"/>
      <c r="B467" s="36"/>
      <c r="C467" s="196" t="s">
        <v>655</v>
      </c>
      <c r="D467" s="196" t="s">
        <v>130</v>
      </c>
      <c r="E467" s="197" t="s">
        <v>656</v>
      </c>
      <c r="F467" s="198" t="s">
        <v>657</v>
      </c>
      <c r="G467" s="199" t="s">
        <v>150</v>
      </c>
      <c r="H467" s="200">
        <v>15652</v>
      </c>
      <c r="I467" s="201"/>
      <c r="J467" s="202">
        <f>ROUND(I467*H467,2)</f>
        <v>0</v>
      </c>
      <c r="K467" s="198" t="s">
        <v>1</v>
      </c>
      <c r="L467" s="38"/>
      <c r="M467" s="203" t="s">
        <v>1</v>
      </c>
      <c r="N467" s="204" t="s">
        <v>44</v>
      </c>
      <c r="O467" s="72"/>
      <c r="P467" s="205">
        <f>O467*H467</f>
        <v>0</v>
      </c>
      <c r="Q467" s="205">
        <v>0</v>
      </c>
      <c r="R467" s="205">
        <f>Q467*H467</f>
        <v>0</v>
      </c>
      <c r="S467" s="205">
        <v>0</v>
      </c>
      <c r="T467" s="206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7" t="s">
        <v>134</v>
      </c>
      <c r="AT467" s="207" t="s">
        <v>130</v>
      </c>
      <c r="AU467" s="207" t="s">
        <v>89</v>
      </c>
      <c r="AY467" s="17" t="s">
        <v>128</v>
      </c>
      <c r="BE467" s="113">
        <f>IF(N467="základní",J467,0)</f>
        <v>0</v>
      </c>
      <c r="BF467" s="113">
        <f>IF(N467="snížená",J467,0)</f>
        <v>0</v>
      </c>
      <c r="BG467" s="113">
        <f>IF(N467="zákl. přenesená",J467,0)</f>
        <v>0</v>
      </c>
      <c r="BH467" s="113">
        <f>IF(N467="sníž. přenesená",J467,0)</f>
        <v>0</v>
      </c>
      <c r="BI467" s="113">
        <f>IF(N467="nulová",J467,0)</f>
        <v>0</v>
      </c>
      <c r="BJ467" s="17" t="s">
        <v>87</v>
      </c>
      <c r="BK467" s="113">
        <f>ROUND(I467*H467,2)</f>
        <v>0</v>
      </c>
      <c r="BL467" s="17" t="s">
        <v>134</v>
      </c>
      <c r="BM467" s="207" t="s">
        <v>658</v>
      </c>
    </row>
    <row r="468" spans="1:65" s="13" customFormat="1" ht="11.25">
      <c r="B468" s="208"/>
      <c r="C468" s="209"/>
      <c r="D468" s="210" t="s">
        <v>136</v>
      </c>
      <c r="E468" s="211" t="s">
        <v>1</v>
      </c>
      <c r="F468" s="212" t="s">
        <v>659</v>
      </c>
      <c r="G468" s="209"/>
      <c r="H468" s="213">
        <v>15652</v>
      </c>
      <c r="I468" s="214"/>
      <c r="J468" s="209"/>
      <c r="K468" s="209"/>
      <c r="L468" s="215"/>
      <c r="M468" s="216"/>
      <c r="N468" s="217"/>
      <c r="O468" s="217"/>
      <c r="P468" s="217"/>
      <c r="Q468" s="217"/>
      <c r="R468" s="217"/>
      <c r="S468" s="217"/>
      <c r="T468" s="218"/>
      <c r="AT468" s="219" t="s">
        <v>136</v>
      </c>
      <c r="AU468" s="219" t="s">
        <v>89</v>
      </c>
      <c r="AV468" s="13" t="s">
        <v>89</v>
      </c>
      <c r="AW468" s="13" t="s">
        <v>32</v>
      </c>
      <c r="AX468" s="13" t="s">
        <v>79</v>
      </c>
      <c r="AY468" s="219" t="s">
        <v>128</v>
      </c>
    </row>
    <row r="469" spans="1:65" s="14" customFormat="1" ht="11.25">
      <c r="B469" s="220"/>
      <c r="C469" s="221"/>
      <c r="D469" s="210" t="s">
        <v>136</v>
      </c>
      <c r="E469" s="222" t="s">
        <v>1</v>
      </c>
      <c r="F469" s="223" t="s">
        <v>139</v>
      </c>
      <c r="G469" s="221"/>
      <c r="H469" s="224">
        <v>15652</v>
      </c>
      <c r="I469" s="225"/>
      <c r="J469" s="221"/>
      <c r="K469" s="221"/>
      <c r="L469" s="226"/>
      <c r="M469" s="227"/>
      <c r="N469" s="228"/>
      <c r="O469" s="228"/>
      <c r="P469" s="228"/>
      <c r="Q469" s="228"/>
      <c r="R469" s="228"/>
      <c r="S469" s="228"/>
      <c r="T469" s="229"/>
      <c r="AT469" s="230" t="s">
        <v>136</v>
      </c>
      <c r="AU469" s="230" t="s">
        <v>89</v>
      </c>
      <c r="AV469" s="14" t="s">
        <v>134</v>
      </c>
      <c r="AW469" s="14" t="s">
        <v>32</v>
      </c>
      <c r="AX469" s="14" t="s">
        <v>87</v>
      </c>
      <c r="AY469" s="230" t="s">
        <v>128</v>
      </c>
    </row>
    <row r="470" spans="1:65" s="2" customFormat="1" ht="24">
      <c r="A470" s="35"/>
      <c r="B470" s="36"/>
      <c r="C470" s="196" t="s">
        <v>660</v>
      </c>
      <c r="D470" s="196" t="s">
        <v>130</v>
      </c>
      <c r="E470" s="197" t="s">
        <v>661</v>
      </c>
      <c r="F470" s="198" t="s">
        <v>662</v>
      </c>
      <c r="G470" s="199" t="s">
        <v>150</v>
      </c>
      <c r="H470" s="200">
        <v>21974</v>
      </c>
      <c r="I470" s="201"/>
      <c r="J470" s="202">
        <f>ROUND(I470*H470,2)</f>
        <v>0</v>
      </c>
      <c r="K470" s="198" t="s">
        <v>163</v>
      </c>
      <c r="L470" s="38"/>
      <c r="M470" s="203" t="s">
        <v>1</v>
      </c>
      <c r="N470" s="204" t="s">
        <v>44</v>
      </c>
      <c r="O470" s="72"/>
      <c r="P470" s="205">
        <f>O470*H470</f>
        <v>0</v>
      </c>
      <c r="Q470" s="205">
        <v>0</v>
      </c>
      <c r="R470" s="205">
        <f>Q470*H470</f>
        <v>0</v>
      </c>
      <c r="S470" s="205">
        <v>0</v>
      </c>
      <c r="T470" s="206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7" t="s">
        <v>134</v>
      </c>
      <c r="AT470" s="207" t="s">
        <v>130</v>
      </c>
      <c r="AU470" s="207" t="s">
        <v>89</v>
      </c>
      <c r="AY470" s="17" t="s">
        <v>128</v>
      </c>
      <c r="BE470" s="113">
        <f>IF(N470="základní",J470,0)</f>
        <v>0</v>
      </c>
      <c r="BF470" s="113">
        <f>IF(N470="snížená",J470,0)</f>
        <v>0</v>
      </c>
      <c r="BG470" s="113">
        <f>IF(N470="zákl. přenesená",J470,0)</f>
        <v>0</v>
      </c>
      <c r="BH470" s="113">
        <f>IF(N470="sníž. přenesená",J470,0)</f>
        <v>0</v>
      </c>
      <c r="BI470" s="113">
        <f>IF(N470="nulová",J470,0)</f>
        <v>0</v>
      </c>
      <c r="BJ470" s="17" t="s">
        <v>87</v>
      </c>
      <c r="BK470" s="113">
        <f>ROUND(I470*H470,2)</f>
        <v>0</v>
      </c>
      <c r="BL470" s="17" t="s">
        <v>134</v>
      </c>
      <c r="BM470" s="207" t="s">
        <v>663</v>
      </c>
    </row>
    <row r="471" spans="1:65" s="13" customFormat="1" ht="11.25">
      <c r="B471" s="208"/>
      <c r="C471" s="209"/>
      <c r="D471" s="210" t="s">
        <v>136</v>
      </c>
      <c r="E471" s="211" t="s">
        <v>1</v>
      </c>
      <c r="F471" s="212" t="s">
        <v>664</v>
      </c>
      <c r="G471" s="209"/>
      <c r="H471" s="213">
        <v>21974</v>
      </c>
      <c r="I471" s="214"/>
      <c r="J471" s="209"/>
      <c r="K471" s="209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136</v>
      </c>
      <c r="AU471" s="219" t="s">
        <v>89</v>
      </c>
      <c r="AV471" s="13" t="s">
        <v>89</v>
      </c>
      <c r="AW471" s="13" t="s">
        <v>32</v>
      </c>
      <c r="AX471" s="13" t="s">
        <v>79</v>
      </c>
      <c r="AY471" s="219" t="s">
        <v>128</v>
      </c>
    </row>
    <row r="472" spans="1:65" s="14" customFormat="1" ht="11.25">
      <c r="B472" s="220"/>
      <c r="C472" s="221"/>
      <c r="D472" s="210" t="s">
        <v>136</v>
      </c>
      <c r="E472" s="222" t="s">
        <v>1</v>
      </c>
      <c r="F472" s="223" t="s">
        <v>139</v>
      </c>
      <c r="G472" s="221"/>
      <c r="H472" s="224">
        <v>21974</v>
      </c>
      <c r="I472" s="225"/>
      <c r="J472" s="221"/>
      <c r="K472" s="221"/>
      <c r="L472" s="226"/>
      <c r="M472" s="227"/>
      <c r="N472" s="228"/>
      <c r="O472" s="228"/>
      <c r="P472" s="228"/>
      <c r="Q472" s="228"/>
      <c r="R472" s="228"/>
      <c r="S472" s="228"/>
      <c r="T472" s="229"/>
      <c r="AT472" s="230" t="s">
        <v>136</v>
      </c>
      <c r="AU472" s="230" t="s">
        <v>89</v>
      </c>
      <c r="AV472" s="14" t="s">
        <v>134</v>
      </c>
      <c r="AW472" s="14" t="s">
        <v>32</v>
      </c>
      <c r="AX472" s="14" t="s">
        <v>87</v>
      </c>
      <c r="AY472" s="230" t="s">
        <v>128</v>
      </c>
    </row>
    <row r="473" spans="1:65" s="2" customFormat="1" ht="24">
      <c r="A473" s="35"/>
      <c r="B473" s="36"/>
      <c r="C473" s="196" t="s">
        <v>665</v>
      </c>
      <c r="D473" s="196" t="s">
        <v>130</v>
      </c>
      <c r="E473" s="197" t="s">
        <v>666</v>
      </c>
      <c r="F473" s="198" t="s">
        <v>667</v>
      </c>
      <c r="G473" s="199" t="s">
        <v>150</v>
      </c>
      <c r="H473" s="200">
        <v>21974</v>
      </c>
      <c r="I473" s="201"/>
      <c r="J473" s="202">
        <f>ROUND(I473*H473,2)</f>
        <v>0</v>
      </c>
      <c r="K473" s="198" t="s">
        <v>1</v>
      </c>
      <c r="L473" s="38"/>
      <c r="M473" s="203" t="s">
        <v>1</v>
      </c>
      <c r="N473" s="204" t="s">
        <v>44</v>
      </c>
      <c r="O473" s="72"/>
      <c r="P473" s="205">
        <f>O473*H473</f>
        <v>0</v>
      </c>
      <c r="Q473" s="205">
        <v>0</v>
      </c>
      <c r="R473" s="205">
        <f>Q473*H473</f>
        <v>0</v>
      </c>
      <c r="S473" s="205">
        <v>0</v>
      </c>
      <c r="T473" s="206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7" t="s">
        <v>134</v>
      </c>
      <c r="AT473" s="207" t="s">
        <v>130</v>
      </c>
      <c r="AU473" s="207" t="s">
        <v>89</v>
      </c>
      <c r="AY473" s="17" t="s">
        <v>128</v>
      </c>
      <c r="BE473" s="113">
        <f>IF(N473="základní",J473,0)</f>
        <v>0</v>
      </c>
      <c r="BF473" s="113">
        <f>IF(N473="snížená",J473,0)</f>
        <v>0</v>
      </c>
      <c r="BG473" s="113">
        <f>IF(N473="zákl. přenesená",J473,0)</f>
        <v>0</v>
      </c>
      <c r="BH473" s="113">
        <f>IF(N473="sníž. přenesená",J473,0)</f>
        <v>0</v>
      </c>
      <c r="BI473" s="113">
        <f>IF(N473="nulová",J473,0)</f>
        <v>0</v>
      </c>
      <c r="BJ473" s="17" t="s">
        <v>87</v>
      </c>
      <c r="BK473" s="113">
        <f>ROUND(I473*H473,2)</f>
        <v>0</v>
      </c>
      <c r="BL473" s="17" t="s">
        <v>134</v>
      </c>
      <c r="BM473" s="207" t="s">
        <v>668</v>
      </c>
    </row>
    <row r="474" spans="1:65" s="13" customFormat="1" ht="22.5">
      <c r="B474" s="208"/>
      <c r="C474" s="209"/>
      <c r="D474" s="210" t="s">
        <v>136</v>
      </c>
      <c r="E474" s="211" t="s">
        <v>1</v>
      </c>
      <c r="F474" s="212" t="s">
        <v>669</v>
      </c>
      <c r="G474" s="209"/>
      <c r="H474" s="213">
        <v>21974</v>
      </c>
      <c r="I474" s="214"/>
      <c r="J474" s="209"/>
      <c r="K474" s="209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136</v>
      </c>
      <c r="AU474" s="219" t="s">
        <v>89</v>
      </c>
      <c r="AV474" s="13" t="s">
        <v>89</v>
      </c>
      <c r="AW474" s="13" t="s">
        <v>32</v>
      </c>
      <c r="AX474" s="13" t="s">
        <v>79</v>
      </c>
      <c r="AY474" s="219" t="s">
        <v>128</v>
      </c>
    </row>
    <row r="475" spans="1:65" s="14" customFormat="1" ht="11.25">
      <c r="B475" s="220"/>
      <c r="C475" s="221"/>
      <c r="D475" s="210" t="s">
        <v>136</v>
      </c>
      <c r="E475" s="222" t="s">
        <v>1</v>
      </c>
      <c r="F475" s="223" t="s">
        <v>139</v>
      </c>
      <c r="G475" s="221"/>
      <c r="H475" s="224">
        <v>21974</v>
      </c>
      <c r="I475" s="225"/>
      <c r="J475" s="221"/>
      <c r="K475" s="221"/>
      <c r="L475" s="226"/>
      <c r="M475" s="227"/>
      <c r="N475" s="228"/>
      <c r="O475" s="228"/>
      <c r="P475" s="228"/>
      <c r="Q475" s="228"/>
      <c r="R475" s="228"/>
      <c r="S475" s="228"/>
      <c r="T475" s="229"/>
      <c r="AT475" s="230" t="s">
        <v>136</v>
      </c>
      <c r="AU475" s="230" t="s">
        <v>89</v>
      </c>
      <c r="AV475" s="14" t="s">
        <v>134</v>
      </c>
      <c r="AW475" s="14" t="s">
        <v>32</v>
      </c>
      <c r="AX475" s="14" t="s">
        <v>87</v>
      </c>
      <c r="AY475" s="230" t="s">
        <v>128</v>
      </c>
    </row>
    <row r="476" spans="1:65" s="2" customFormat="1" ht="33" customHeight="1">
      <c r="A476" s="35"/>
      <c r="B476" s="36"/>
      <c r="C476" s="196" t="s">
        <v>670</v>
      </c>
      <c r="D476" s="196" t="s">
        <v>130</v>
      </c>
      <c r="E476" s="197" t="s">
        <v>671</v>
      </c>
      <c r="F476" s="198" t="s">
        <v>672</v>
      </c>
      <c r="G476" s="199" t="s">
        <v>150</v>
      </c>
      <c r="H476" s="200">
        <v>21974</v>
      </c>
      <c r="I476" s="201"/>
      <c r="J476" s="202">
        <f>ROUND(I476*H476,2)</f>
        <v>0</v>
      </c>
      <c r="K476" s="198" t="s">
        <v>1</v>
      </c>
      <c r="L476" s="38"/>
      <c r="M476" s="203" t="s">
        <v>1</v>
      </c>
      <c r="N476" s="204" t="s">
        <v>44</v>
      </c>
      <c r="O476" s="72"/>
      <c r="P476" s="205">
        <f>O476*H476</f>
        <v>0</v>
      </c>
      <c r="Q476" s="205">
        <v>0</v>
      </c>
      <c r="R476" s="205">
        <f>Q476*H476</f>
        <v>0</v>
      </c>
      <c r="S476" s="205">
        <v>0</v>
      </c>
      <c r="T476" s="206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07" t="s">
        <v>134</v>
      </c>
      <c r="AT476" s="207" t="s">
        <v>130</v>
      </c>
      <c r="AU476" s="207" t="s">
        <v>89</v>
      </c>
      <c r="AY476" s="17" t="s">
        <v>128</v>
      </c>
      <c r="BE476" s="113">
        <f>IF(N476="základní",J476,0)</f>
        <v>0</v>
      </c>
      <c r="BF476" s="113">
        <f>IF(N476="snížená",J476,0)</f>
        <v>0</v>
      </c>
      <c r="BG476" s="113">
        <f>IF(N476="zákl. přenesená",J476,0)</f>
        <v>0</v>
      </c>
      <c r="BH476" s="113">
        <f>IF(N476="sníž. přenesená",J476,0)</f>
        <v>0</v>
      </c>
      <c r="BI476" s="113">
        <f>IF(N476="nulová",J476,0)</f>
        <v>0</v>
      </c>
      <c r="BJ476" s="17" t="s">
        <v>87</v>
      </c>
      <c r="BK476" s="113">
        <f>ROUND(I476*H476,2)</f>
        <v>0</v>
      </c>
      <c r="BL476" s="17" t="s">
        <v>134</v>
      </c>
      <c r="BM476" s="207" t="s">
        <v>673</v>
      </c>
    </row>
    <row r="477" spans="1:65" s="13" customFormat="1" ht="22.5">
      <c r="B477" s="208"/>
      <c r="C477" s="209"/>
      <c r="D477" s="210" t="s">
        <v>136</v>
      </c>
      <c r="E477" s="211" t="s">
        <v>1</v>
      </c>
      <c r="F477" s="212" t="s">
        <v>669</v>
      </c>
      <c r="G477" s="209"/>
      <c r="H477" s="213">
        <v>21974</v>
      </c>
      <c r="I477" s="214"/>
      <c r="J477" s="209"/>
      <c r="K477" s="209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136</v>
      </c>
      <c r="AU477" s="219" t="s">
        <v>89</v>
      </c>
      <c r="AV477" s="13" t="s">
        <v>89</v>
      </c>
      <c r="AW477" s="13" t="s">
        <v>32</v>
      </c>
      <c r="AX477" s="13" t="s">
        <v>79</v>
      </c>
      <c r="AY477" s="219" t="s">
        <v>128</v>
      </c>
    </row>
    <row r="478" spans="1:65" s="14" customFormat="1" ht="11.25">
      <c r="B478" s="220"/>
      <c r="C478" s="221"/>
      <c r="D478" s="210" t="s">
        <v>136</v>
      </c>
      <c r="E478" s="222" t="s">
        <v>1</v>
      </c>
      <c r="F478" s="223" t="s">
        <v>139</v>
      </c>
      <c r="G478" s="221"/>
      <c r="H478" s="224">
        <v>21974</v>
      </c>
      <c r="I478" s="225"/>
      <c r="J478" s="221"/>
      <c r="K478" s="221"/>
      <c r="L478" s="226"/>
      <c r="M478" s="227"/>
      <c r="N478" s="228"/>
      <c r="O478" s="228"/>
      <c r="P478" s="228"/>
      <c r="Q478" s="228"/>
      <c r="R478" s="228"/>
      <c r="S478" s="228"/>
      <c r="T478" s="229"/>
      <c r="AT478" s="230" t="s">
        <v>136</v>
      </c>
      <c r="AU478" s="230" t="s">
        <v>89</v>
      </c>
      <c r="AV478" s="14" t="s">
        <v>134</v>
      </c>
      <c r="AW478" s="14" t="s">
        <v>32</v>
      </c>
      <c r="AX478" s="14" t="s">
        <v>87</v>
      </c>
      <c r="AY478" s="230" t="s">
        <v>128</v>
      </c>
    </row>
    <row r="479" spans="1:65" s="2" customFormat="1" ht="21.75" customHeight="1">
      <c r="A479" s="35"/>
      <c r="B479" s="36"/>
      <c r="C479" s="196" t="s">
        <v>674</v>
      </c>
      <c r="D479" s="196" t="s">
        <v>130</v>
      </c>
      <c r="E479" s="197" t="s">
        <v>675</v>
      </c>
      <c r="F479" s="198" t="s">
        <v>676</v>
      </c>
      <c r="G479" s="199" t="s">
        <v>150</v>
      </c>
      <c r="H479" s="200">
        <v>21974</v>
      </c>
      <c r="I479" s="201"/>
      <c r="J479" s="202">
        <f>ROUND(I479*H479,2)</f>
        <v>0</v>
      </c>
      <c r="K479" s="198" t="s">
        <v>1</v>
      </c>
      <c r="L479" s="38"/>
      <c r="M479" s="203" t="s">
        <v>1</v>
      </c>
      <c r="N479" s="204" t="s">
        <v>44</v>
      </c>
      <c r="O479" s="72"/>
      <c r="P479" s="205">
        <f>O479*H479</f>
        <v>0</v>
      </c>
      <c r="Q479" s="205">
        <v>0</v>
      </c>
      <c r="R479" s="205">
        <f>Q479*H479</f>
        <v>0</v>
      </c>
      <c r="S479" s="205">
        <v>0</v>
      </c>
      <c r="T479" s="206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7" t="s">
        <v>134</v>
      </c>
      <c r="AT479" s="207" t="s">
        <v>130</v>
      </c>
      <c r="AU479" s="207" t="s">
        <v>89</v>
      </c>
      <c r="AY479" s="17" t="s">
        <v>128</v>
      </c>
      <c r="BE479" s="113">
        <f>IF(N479="základní",J479,0)</f>
        <v>0</v>
      </c>
      <c r="BF479" s="113">
        <f>IF(N479="snížená",J479,0)</f>
        <v>0</v>
      </c>
      <c r="BG479" s="113">
        <f>IF(N479="zákl. přenesená",J479,0)</f>
        <v>0</v>
      </c>
      <c r="BH479" s="113">
        <f>IF(N479="sníž. přenesená",J479,0)</f>
        <v>0</v>
      </c>
      <c r="BI479" s="113">
        <f>IF(N479="nulová",J479,0)</f>
        <v>0</v>
      </c>
      <c r="BJ479" s="17" t="s">
        <v>87</v>
      </c>
      <c r="BK479" s="113">
        <f>ROUND(I479*H479,2)</f>
        <v>0</v>
      </c>
      <c r="BL479" s="17" t="s">
        <v>134</v>
      </c>
      <c r="BM479" s="207" t="s">
        <v>677</v>
      </c>
    </row>
    <row r="480" spans="1:65" s="13" customFormat="1" ht="11.25">
      <c r="B480" s="208"/>
      <c r="C480" s="209"/>
      <c r="D480" s="210" t="s">
        <v>136</v>
      </c>
      <c r="E480" s="211" t="s">
        <v>1</v>
      </c>
      <c r="F480" s="212" t="s">
        <v>678</v>
      </c>
      <c r="G480" s="209"/>
      <c r="H480" s="213">
        <v>21974</v>
      </c>
      <c r="I480" s="214"/>
      <c r="J480" s="209"/>
      <c r="K480" s="209"/>
      <c r="L480" s="215"/>
      <c r="M480" s="216"/>
      <c r="N480" s="217"/>
      <c r="O480" s="217"/>
      <c r="P480" s="217"/>
      <c r="Q480" s="217"/>
      <c r="R480" s="217"/>
      <c r="S480" s="217"/>
      <c r="T480" s="218"/>
      <c r="AT480" s="219" t="s">
        <v>136</v>
      </c>
      <c r="AU480" s="219" t="s">
        <v>89</v>
      </c>
      <c r="AV480" s="13" t="s">
        <v>89</v>
      </c>
      <c r="AW480" s="13" t="s">
        <v>32</v>
      </c>
      <c r="AX480" s="13" t="s">
        <v>79</v>
      </c>
      <c r="AY480" s="219" t="s">
        <v>128</v>
      </c>
    </row>
    <row r="481" spans="1:65" s="14" customFormat="1" ht="11.25">
      <c r="B481" s="220"/>
      <c r="C481" s="221"/>
      <c r="D481" s="210" t="s">
        <v>136</v>
      </c>
      <c r="E481" s="222" t="s">
        <v>1</v>
      </c>
      <c r="F481" s="223" t="s">
        <v>139</v>
      </c>
      <c r="G481" s="221"/>
      <c r="H481" s="224">
        <v>21974</v>
      </c>
      <c r="I481" s="225"/>
      <c r="J481" s="221"/>
      <c r="K481" s="221"/>
      <c r="L481" s="226"/>
      <c r="M481" s="227"/>
      <c r="N481" s="228"/>
      <c r="O481" s="228"/>
      <c r="P481" s="228"/>
      <c r="Q481" s="228"/>
      <c r="R481" s="228"/>
      <c r="S481" s="228"/>
      <c r="T481" s="229"/>
      <c r="AT481" s="230" t="s">
        <v>136</v>
      </c>
      <c r="AU481" s="230" t="s">
        <v>89</v>
      </c>
      <c r="AV481" s="14" t="s">
        <v>134</v>
      </c>
      <c r="AW481" s="14" t="s">
        <v>32</v>
      </c>
      <c r="AX481" s="14" t="s">
        <v>87</v>
      </c>
      <c r="AY481" s="230" t="s">
        <v>128</v>
      </c>
    </row>
    <row r="482" spans="1:65" s="2" customFormat="1" ht="16.5" customHeight="1">
      <c r="A482" s="35"/>
      <c r="B482" s="36"/>
      <c r="C482" s="196" t="s">
        <v>679</v>
      </c>
      <c r="D482" s="196" t="s">
        <v>130</v>
      </c>
      <c r="E482" s="197" t="s">
        <v>680</v>
      </c>
      <c r="F482" s="198" t="s">
        <v>681</v>
      </c>
      <c r="G482" s="199" t="s">
        <v>150</v>
      </c>
      <c r="H482" s="200">
        <v>15652</v>
      </c>
      <c r="I482" s="201"/>
      <c r="J482" s="202">
        <f>ROUND(I482*H482,2)</f>
        <v>0</v>
      </c>
      <c r="K482" s="198" t="s">
        <v>1</v>
      </c>
      <c r="L482" s="38"/>
      <c r="M482" s="203" t="s">
        <v>1</v>
      </c>
      <c r="N482" s="204" t="s">
        <v>44</v>
      </c>
      <c r="O482" s="72"/>
      <c r="P482" s="205">
        <f>O482*H482</f>
        <v>0</v>
      </c>
      <c r="Q482" s="205">
        <v>0</v>
      </c>
      <c r="R482" s="205">
        <f>Q482*H482</f>
        <v>0</v>
      </c>
      <c r="S482" s="205">
        <v>0</v>
      </c>
      <c r="T482" s="206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7" t="s">
        <v>134</v>
      </c>
      <c r="AT482" s="207" t="s">
        <v>130</v>
      </c>
      <c r="AU482" s="207" t="s">
        <v>89</v>
      </c>
      <c r="AY482" s="17" t="s">
        <v>128</v>
      </c>
      <c r="BE482" s="113">
        <f>IF(N482="základní",J482,0)</f>
        <v>0</v>
      </c>
      <c r="BF482" s="113">
        <f>IF(N482="snížená",J482,0)</f>
        <v>0</v>
      </c>
      <c r="BG482" s="113">
        <f>IF(N482="zákl. přenesená",J482,0)</f>
        <v>0</v>
      </c>
      <c r="BH482" s="113">
        <f>IF(N482="sníž. přenesená",J482,0)</f>
        <v>0</v>
      </c>
      <c r="BI482" s="113">
        <f>IF(N482="nulová",J482,0)</f>
        <v>0</v>
      </c>
      <c r="BJ482" s="17" t="s">
        <v>87</v>
      </c>
      <c r="BK482" s="113">
        <f>ROUND(I482*H482,2)</f>
        <v>0</v>
      </c>
      <c r="BL482" s="17" t="s">
        <v>134</v>
      </c>
      <c r="BM482" s="207" t="s">
        <v>682</v>
      </c>
    </row>
    <row r="483" spans="1:65" s="13" customFormat="1" ht="11.25">
      <c r="B483" s="208"/>
      <c r="C483" s="209"/>
      <c r="D483" s="210" t="s">
        <v>136</v>
      </c>
      <c r="E483" s="211" t="s">
        <v>1</v>
      </c>
      <c r="F483" s="212" t="s">
        <v>683</v>
      </c>
      <c r="G483" s="209"/>
      <c r="H483" s="213">
        <v>15652</v>
      </c>
      <c r="I483" s="214"/>
      <c r="J483" s="209"/>
      <c r="K483" s="209"/>
      <c r="L483" s="215"/>
      <c r="M483" s="216"/>
      <c r="N483" s="217"/>
      <c r="O483" s="217"/>
      <c r="P483" s="217"/>
      <c r="Q483" s="217"/>
      <c r="R483" s="217"/>
      <c r="S483" s="217"/>
      <c r="T483" s="218"/>
      <c r="AT483" s="219" t="s">
        <v>136</v>
      </c>
      <c r="AU483" s="219" t="s">
        <v>89</v>
      </c>
      <c r="AV483" s="13" t="s">
        <v>89</v>
      </c>
      <c r="AW483" s="13" t="s">
        <v>32</v>
      </c>
      <c r="AX483" s="13" t="s">
        <v>79</v>
      </c>
      <c r="AY483" s="219" t="s">
        <v>128</v>
      </c>
    </row>
    <row r="484" spans="1:65" s="14" customFormat="1" ht="11.25">
      <c r="B484" s="220"/>
      <c r="C484" s="221"/>
      <c r="D484" s="210" t="s">
        <v>136</v>
      </c>
      <c r="E484" s="222" t="s">
        <v>1</v>
      </c>
      <c r="F484" s="223" t="s">
        <v>139</v>
      </c>
      <c r="G484" s="221"/>
      <c r="H484" s="224">
        <v>15652</v>
      </c>
      <c r="I484" s="225"/>
      <c r="J484" s="221"/>
      <c r="K484" s="221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136</v>
      </c>
      <c r="AU484" s="230" t="s">
        <v>89</v>
      </c>
      <c r="AV484" s="14" t="s">
        <v>134</v>
      </c>
      <c r="AW484" s="14" t="s">
        <v>32</v>
      </c>
      <c r="AX484" s="14" t="s">
        <v>87</v>
      </c>
      <c r="AY484" s="230" t="s">
        <v>128</v>
      </c>
    </row>
    <row r="485" spans="1:65" s="2" customFormat="1" ht="16.5" customHeight="1">
      <c r="A485" s="35"/>
      <c r="B485" s="36"/>
      <c r="C485" s="196" t="s">
        <v>684</v>
      </c>
      <c r="D485" s="196" t="s">
        <v>130</v>
      </c>
      <c r="E485" s="197" t="s">
        <v>685</v>
      </c>
      <c r="F485" s="198" t="s">
        <v>686</v>
      </c>
      <c r="G485" s="199" t="s">
        <v>133</v>
      </c>
      <c r="H485" s="200">
        <v>2636.88</v>
      </c>
      <c r="I485" s="201"/>
      <c r="J485" s="202">
        <f>ROUND(I485*H485,2)</f>
        <v>0</v>
      </c>
      <c r="K485" s="198" t="s">
        <v>163</v>
      </c>
      <c r="L485" s="38"/>
      <c r="M485" s="203" t="s">
        <v>1</v>
      </c>
      <c r="N485" s="204" t="s">
        <v>44</v>
      </c>
      <c r="O485" s="72"/>
      <c r="P485" s="205">
        <f>O485*H485</f>
        <v>0</v>
      </c>
      <c r="Q485" s="205">
        <v>0</v>
      </c>
      <c r="R485" s="205">
        <f>Q485*H485</f>
        <v>0</v>
      </c>
      <c r="S485" s="205">
        <v>0</v>
      </c>
      <c r="T485" s="206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07" t="s">
        <v>134</v>
      </c>
      <c r="AT485" s="207" t="s">
        <v>130</v>
      </c>
      <c r="AU485" s="207" t="s">
        <v>89</v>
      </c>
      <c r="AY485" s="17" t="s">
        <v>128</v>
      </c>
      <c r="BE485" s="113">
        <f>IF(N485="základní",J485,0)</f>
        <v>0</v>
      </c>
      <c r="BF485" s="113">
        <f>IF(N485="snížená",J485,0)</f>
        <v>0</v>
      </c>
      <c r="BG485" s="113">
        <f>IF(N485="zákl. přenesená",J485,0)</f>
        <v>0</v>
      </c>
      <c r="BH485" s="113">
        <f>IF(N485="sníž. přenesená",J485,0)</f>
        <v>0</v>
      </c>
      <c r="BI485" s="113">
        <f>IF(N485="nulová",J485,0)</f>
        <v>0</v>
      </c>
      <c r="BJ485" s="17" t="s">
        <v>87</v>
      </c>
      <c r="BK485" s="113">
        <f>ROUND(I485*H485,2)</f>
        <v>0</v>
      </c>
      <c r="BL485" s="17" t="s">
        <v>134</v>
      </c>
      <c r="BM485" s="207" t="s">
        <v>687</v>
      </c>
    </row>
    <row r="486" spans="1:65" s="13" customFormat="1" ht="11.25">
      <c r="B486" s="208"/>
      <c r="C486" s="209"/>
      <c r="D486" s="210" t="s">
        <v>136</v>
      </c>
      <c r="E486" s="211" t="s">
        <v>1</v>
      </c>
      <c r="F486" s="212" t="s">
        <v>688</v>
      </c>
      <c r="G486" s="209"/>
      <c r="H486" s="213">
        <v>2636.88</v>
      </c>
      <c r="I486" s="214"/>
      <c r="J486" s="209"/>
      <c r="K486" s="209"/>
      <c r="L486" s="215"/>
      <c r="M486" s="216"/>
      <c r="N486" s="217"/>
      <c r="O486" s="217"/>
      <c r="P486" s="217"/>
      <c r="Q486" s="217"/>
      <c r="R486" s="217"/>
      <c r="S486" s="217"/>
      <c r="T486" s="218"/>
      <c r="AT486" s="219" t="s">
        <v>136</v>
      </c>
      <c r="AU486" s="219" t="s">
        <v>89</v>
      </c>
      <c r="AV486" s="13" t="s">
        <v>89</v>
      </c>
      <c r="AW486" s="13" t="s">
        <v>32</v>
      </c>
      <c r="AX486" s="13" t="s">
        <v>79</v>
      </c>
      <c r="AY486" s="219" t="s">
        <v>128</v>
      </c>
    </row>
    <row r="487" spans="1:65" s="14" customFormat="1" ht="11.25">
      <c r="B487" s="220"/>
      <c r="C487" s="221"/>
      <c r="D487" s="210" t="s">
        <v>136</v>
      </c>
      <c r="E487" s="222" t="s">
        <v>1</v>
      </c>
      <c r="F487" s="223" t="s">
        <v>139</v>
      </c>
      <c r="G487" s="221"/>
      <c r="H487" s="224">
        <v>2636.88</v>
      </c>
      <c r="I487" s="225"/>
      <c r="J487" s="221"/>
      <c r="K487" s="221"/>
      <c r="L487" s="226"/>
      <c r="M487" s="227"/>
      <c r="N487" s="228"/>
      <c r="O487" s="228"/>
      <c r="P487" s="228"/>
      <c r="Q487" s="228"/>
      <c r="R487" s="228"/>
      <c r="S487" s="228"/>
      <c r="T487" s="229"/>
      <c r="AT487" s="230" t="s">
        <v>136</v>
      </c>
      <c r="AU487" s="230" t="s">
        <v>89</v>
      </c>
      <c r="AV487" s="14" t="s">
        <v>134</v>
      </c>
      <c r="AW487" s="14" t="s">
        <v>32</v>
      </c>
      <c r="AX487" s="14" t="s">
        <v>87</v>
      </c>
      <c r="AY487" s="230" t="s">
        <v>128</v>
      </c>
    </row>
    <row r="488" spans="1:65" s="2" customFormat="1" ht="24">
      <c r="A488" s="35"/>
      <c r="B488" s="36"/>
      <c r="C488" s="246" t="s">
        <v>689</v>
      </c>
      <c r="D488" s="246" t="s">
        <v>225</v>
      </c>
      <c r="E488" s="247" t="s">
        <v>690</v>
      </c>
      <c r="F488" s="248" t="s">
        <v>691</v>
      </c>
      <c r="G488" s="249" t="s">
        <v>692</v>
      </c>
      <c r="H488" s="250">
        <v>3.161</v>
      </c>
      <c r="I488" s="251"/>
      <c r="J488" s="252">
        <f>ROUND(I488*H488,2)</f>
        <v>0</v>
      </c>
      <c r="K488" s="248" t="s">
        <v>146</v>
      </c>
      <c r="L488" s="253"/>
      <c r="M488" s="254" t="s">
        <v>1</v>
      </c>
      <c r="N488" s="255" t="s">
        <v>44</v>
      </c>
      <c r="O488" s="72"/>
      <c r="P488" s="205">
        <f>O488*H488</f>
        <v>0</v>
      </c>
      <c r="Q488" s="205">
        <v>1E-3</v>
      </c>
      <c r="R488" s="205">
        <f>Q488*H488</f>
        <v>3.1610000000000002E-3</v>
      </c>
      <c r="S488" s="205">
        <v>0</v>
      </c>
      <c r="T488" s="206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7" t="s">
        <v>210</v>
      </c>
      <c r="AT488" s="207" t="s">
        <v>225</v>
      </c>
      <c r="AU488" s="207" t="s">
        <v>89</v>
      </c>
      <c r="AY488" s="17" t="s">
        <v>128</v>
      </c>
      <c r="BE488" s="113">
        <f>IF(N488="základní",J488,0)</f>
        <v>0</v>
      </c>
      <c r="BF488" s="113">
        <f>IF(N488="snížená",J488,0)</f>
        <v>0</v>
      </c>
      <c r="BG488" s="113">
        <f>IF(N488="zákl. přenesená",J488,0)</f>
        <v>0</v>
      </c>
      <c r="BH488" s="113">
        <f>IF(N488="sníž. přenesená",J488,0)</f>
        <v>0</v>
      </c>
      <c r="BI488" s="113">
        <f>IF(N488="nulová",J488,0)</f>
        <v>0</v>
      </c>
      <c r="BJ488" s="17" t="s">
        <v>87</v>
      </c>
      <c r="BK488" s="113">
        <f>ROUND(I488*H488,2)</f>
        <v>0</v>
      </c>
      <c r="BL488" s="17" t="s">
        <v>134</v>
      </c>
      <c r="BM488" s="207" t="s">
        <v>693</v>
      </c>
    </row>
    <row r="489" spans="1:65" s="13" customFormat="1" ht="11.25">
      <c r="B489" s="208"/>
      <c r="C489" s="209"/>
      <c r="D489" s="210" t="s">
        <v>136</v>
      </c>
      <c r="E489" s="211" t="s">
        <v>1</v>
      </c>
      <c r="F489" s="212" t="s">
        <v>694</v>
      </c>
      <c r="G489" s="209"/>
      <c r="H489" s="213">
        <v>158.05000000000001</v>
      </c>
      <c r="I489" s="214"/>
      <c r="J489" s="209"/>
      <c r="K489" s="209"/>
      <c r="L489" s="215"/>
      <c r="M489" s="216"/>
      <c r="N489" s="217"/>
      <c r="O489" s="217"/>
      <c r="P489" s="217"/>
      <c r="Q489" s="217"/>
      <c r="R489" s="217"/>
      <c r="S489" s="217"/>
      <c r="T489" s="218"/>
      <c r="AT489" s="219" t="s">
        <v>136</v>
      </c>
      <c r="AU489" s="219" t="s">
        <v>89</v>
      </c>
      <c r="AV489" s="13" t="s">
        <v>89</v>
      </c>
      <c r="AW489" s="13" t="s">
        <v>32</v>
      </c>
      <c r="AX489" s="13" t="s">
        <v>79</v>
      </c>
      <c r="AY489" s="219" t="s">
        <v>128</v>
      </c>
    </row>
    <row r="490" spans="1:65" s="14" customFormat="1" ht="11.25">
      <c r="B490" s="220"/>
      <c r="C490" s="221"/>
      <c r="D490" s="210" t="s">
        <v>136</v>
      </c>
      <c r="E490" s="222" t="s">
        <v>1</v>
      </c>
      <c r="F490" s="223" t="s">
        <v>139</v>
      </c>
      <c r="G490" s="221"/>
      <c r="H490" s="224">
        <v>158.05000000000001</v>
      </c>
      <c r="I490" s="225"/>
      <c r="J490" s="221"/>
      <c r="K490" s="221"/>
      <c r="L490" s="226"/>
      <c r="M490" s="227"/>
      <c r="N490" s="228"/>
      <c r="O490" s="228"/>
      <c r="P490" s="228"/>
      <c r="Q490" s="228"/>
      <c r="R490" s="228"/>
      <c r="S490" s="228"/>
      <c r="T490" s="229"/>
      <c r="AT490" s="230" t="s">
        <v>136</v>
      </c>
      <c r="AU490" s="230" t="s">
        <v>89</v>
      </c>
      <c r="AV490" s="14" t="s">
        <v>134</v>
      </c>
      <c r="AW490" s="14" t="s">
        <v>32</v>
      </c>
      <c r="AX490" s="14" t="s">
        <v>87</v>
      </c>
      <c r="AY490" s="230" t="s">
        <v>128</v>
      </c>
    </row>
    <row r="491" spans="1:65" s="13" customFormat="1" ht="11.25">
      <c r="B491" s="208"/>
      <c r="C491" s="209"/>
      <c r="D491" s="210" t="s">
        <v>136</v>
      </c>
      <c r="E491" s="209"/>
      <c r="F491" s="212" t="s">
        <v>695</v>
      </c>
      <c r="G491" s="209"/>
      <c r="H491" s="213">
        <v>3.161</v>
      </c>
      <c r="I491" s="214"/>
      <c r="J491" s="209"/>
      <c r="K491" s="209"/>
      <c r="L491" s="215"/>
      <c r="M491" s="216"/>
      <c r="N491" s="217"/>
      <c r="O491" s="217"/>
      <c r="P491" s="217"/>
      <c r="Q491" s="217"/>
      <c r="R491" s="217"/>
      <c r="S491" s="217"/>
      <c r="T491" s="218"/>
      <c r="AT491" s="219" t="s">
        <v>136</v>
      </c>
      <c r="AU491" s="219" t="s">
        <v>89</v>
      </c>
      <c r="AV491" s="13" t="s">
        <v>89</v>
      </c>
      <c r="AW491" s="13" t="s">
        <v>4</v>
      </c>
      <c r="AX491" s="13" t="s">
        <v>87</v>
      </c>
      <c r="AY491" s="219" t="s">
        <v>128</v>
      </c>
    </row>
    <row r="492" spans="1:65" s="2" customFormat="1" ht="16.5" customHeight="1">
      <c r="A492" s="35"/>
      <c r="B492" s="36"/>
      <c r="C492" s="246" t="s">
        <v>696</v>
      </c>
      <c r="D492" s="246" t="s">
        <v>225</v>
      </c>
      <c r="E492" s="247" t="s">
        <v>697</v>
      </c>
      <c r="F492" s="248" t="s">
        <v>698</v>
      </c>
      <c r="G492" s="249" t="s">
        <v>692</v>
      </c>
      <c r="H492" s="250">
        <v>89.173000000000002</v>
      </c>
      <c r="I492" s="251"/>
      <c r="J492" s="252">
        <f>ROUND(I492*H492,2)</f>
        <v>0</v>
      </c>
      <c r="K492" s="248" t="s">
        <v>146</v>
      </c>
      <c r="L492" s="253"/>
      <c r="M492" s="254" t="s">
        <v>1</v>
      </c>
      <c r="N492" s="255" t="s">
        <v>44</v>
      </c>
      <c r="O492" s="72"/>
      <c r="P492" s="205">
        <f>O492*H492</f>
        <v>0</v>
      </c>
      <c r="Q492" s="205">
        <v>1E-3</v>
      </c>
      <c r="R492" s="205">
        <f>Q492*H492</f>
        <v>8.9173000000000002E-2</v>
      </c>
      <c r="S492" s="205">
        <v>0</v>
      </c>
      <c r="T492" s="206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7" t="s">
        <v>210</v>
      </c>
      <c r="AT492" s="207" t="s">
        <v>225</v>
      </c>
      <c r="AU492" s="207" t="s">
        <v>89</v>
      </c>
      <c r="AY492" s="17" t="s">
        <v>128</v>
      </c>
      <c r="BE492" s="113">
        <f>IF(N492="základní",J492,0)</f>
        <v>0</v>
      </c>
      <c r="BF492" s="113">
        <f>IF(N492="snížená",J492,0)</f>
        <v>0</v>
      </c>
      <c r="BG492" s="113">
        <f>IF(N492="zákl. přenesená",J492,0)</f>
        <v>0</v>
      </c>
      <c r="BH492" s="113">
        <f>IF(N492="sníž. přenesená",J492,0)</f>
        <v>0</v>
      </c>
      <c r="BI492" s="113">
        <f>IF(N492="nulová",J492,0)</f>
        <v>0</v>
      </c>
      <c r="BJ492" s="17" t="s">
        <v>87</v>
      </c>
      <c r="BK492" s="113">
        <f>ROUND(I492*H492,2)</f>
        <v>0</v>
      </c>
      <c r="BL492" s="17" t="s">
        <v>134</v>
      </c>
      <c r="BM492" s="207" t="s">
        <v>699</v>
      </c>
    </row>
    <row r="493" spans="1:65" s="13" customFormat="1" ht="11.25">
      <c r="B493" s="208"/>
      <c r="C493" s="209"/>
      <c r="D493" s="210" t="s">
        <v>136</v>
      </c>
      <c r="E493" s="211" t="s">
        <v>1</v>
      </c>
      <c r="F493" s="212" t="s">
        <v>700</v>
      </c>
      <c r="G493" s="209"/>
      <c r="H493" s="213">
        <v>4458.6639999999998</v>
      </c>
      <c r="I493" s="214"/>
      <c r="J493" s="209"/>
      <c r="K493" s="209"/>
      <c r="L493" s="215"/>
      <c r="M493" s="216"/>
      <c r="N493" s="217"/>
      <c r="O493" s="217"/>
      <c r="P493" s="217"/>
      <c r="Q493" s="217"/>
      <c r="R493" s="217"/>
      <c r="S493" s="217"/>
      <c r="T493" s="218"/>
      <c r="AT493" s="219" t="s">
        <v>136</v>
      </c>
      <c r="AU493" s="219" t="s">
        <v>89</v>
      </c>
      <c r="AV493" s="13" t="s">
        <v>89</v>
      </c>
      <c r="AW493" s="13" t="s">
        <v>32</v>
      </c>
      <c r="AX493" s="13" t="s">
        <v>79</v>
      </c>
      <c r="AY493" s="219" t="s">
        <v>128</v>
      </c>
    </row>
    <row r="494" spans="1:65" s="14" customFormat="1" ht="11.25">
      <c r="B494" s="220"/>
      <c r="C494" s="221"/>
      <c r="D494" s="210" t="s">
        <v>136</v>
      </c>
      <c r="E494" s="222" t="s">
        <v>1</v>
      </c>
      <c r="F494" s="223" t="s">
        <v>139</v>
      </c>
      <c r="G494" s="221"/>
      <c r="H494" s="224">
        <v>4458.6639999999998</v>
      </c>
      <c r="I494" s="225"/>
      <c r="J494" s="221"/>
      <c r="K494" s="221"/>
      <c r="L494" s="226"/>
      <c r="M494" s="227"/>
      <c r="N494" s="228"/>
      <c r="O494" s="228"/>
      <c r="P494" s="228"/>
      <c r="Q494" s="228"/>
      <c r="R494" s="228"/>
      <c r="S494" s="228"/>
      <c r="T494" s="229"/>
      <c r="AT494" s="230" t="s">
        <v>136</v>
      </c>
      <c r="AU494" s="230" t="s">
        <v>89</v>
      </c>
      <c r="AV494" s="14" t="s">
        <v>134</v>
      </c>
      <c r="AW494" s="14" t="s">
        <v>32</v>
      </c>
      <c r="AX494" s="14" t="s">
        <v>87</v>
      </c>
      <c r="AY494" s="230" t="s">
        <v>128</v>
      </c>
    </row>
    <row r="495" spans="1:65" s="13" customFormat="1" ht="11.25">
      <c r="B495" s="208"/>
      <c r="C495" s="209"/>
      <c r="D495" s="210" t="s">
        <v>136</v>
      </c>
      <c r="E495" s="209"/>
      <c r="F495" s="212" t="s">
        <v>701</v>
      </c>
      <c r="G495" s="209"/>
      <c r="H495" s="213">
        <v>89.173000000000002</v>
      </c>
      <c r="I495" s="214"/>
      <c r="J495" s="209"/>
      <c r="K495" s="209"/>
      <c r="L495" s="215"/>
      <c r="M495" s="216"/>
      <c r="N495" s="217"/>
      <c r="O495" s="217"/>
      <c r="P495" s="217"/>
      <c r="Q495" s="217"/>
      <c r="R495" s="217"/>
      <c r="S495" s="217"/>
      <c r="T495" s="218"/>
      <c r="AT495" s="219" t="s">
        <v>136</v>
      </c>
      <c r="AU495" s="219" t="s">
        <v>89</v>
      </c>
      <c r="AV495" s="13" t="s">
        <v>89</v>
      </c>
      <c r="AW495" s="13" t="s">
        <v>4</v>
      </c>
      <c r="AX495" s="13" t="s">
        <v>87</v>
      </c>
      <c r="AY495" s="219" t="s">
        <v>128</v>
      </c>
    </row>
    <row r="496" spans="1:65" s="2" customFormat="1" ht="24">
      <c r="A496" s="35"/>
      <c r="B496" s="36"/>
      <c r="C496" s="196" t="s">
        <v>702</v>
      </c>
      <c r="D496" s="196" t="s">
        <v>130</v>
      </c>
      <c r="E496" s="197" t="s">
        <v>221</v>
      </c>
      <c r="F496" s="198" t="s">
        <v>222</v>
      </c>
      <c r="G496" s="199" t="s">
        <v>133</v>
      </c>
      <c r="H496" s="200">
        <v>2636.88</v>
      </c>
      <c r="I496" s="201"/>
      <c r="J496" s="202">
        <f>ROUND(I496*H496,2)</f>
        <v>0</v>
      </c>
      <c r="K496" s="198" t="s">
        <v>163</v>
      </c>
      <c r="L496" s="38"/>
      <c r="M496" s="203" t="s">
        <v>1</v>
      </c>
      <c r="N496" s="204" t="s">
        <v>44</v>
      </c>
      <c r="O496" s="72"/>
      <c r="P496" s="205">
        <f>O496*H496</f>
        <v>0</v>
      </c>
      <c r="Q496" s="205">
        <v>0</v>
      </c>
      <c r="R496" s="205">
        <f>Q496*H496</f>
        <v>0</v>
      </c>
      <c r="S496" s="205">
        <v>0</v>
      </c>
      <c r="T496" s="206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7" t="s">
        <v>134</v>
      </c>
      <c r="AT496" s="207" t="s">
        <v>130</v>
      </c>
      <c r="AU496" s="207" t="s">
        <v>89</v>
      </c>
      <c r="AY496" s="17" t="s">
        <v>128</v>
      </c>
      <c r="BE496" s="113">
        <f>IF(N496="základní",J496,0)</f>
        <v>0</v>
      </c>
      <c r="BF496" s="113">
        <f>IF(N496="snížená",J496,0)</f>
        <v>0</v>
      </c>
      <c r="BG496" s="113">
        <f>IF(N496="zákl. přenesená",J496,0)</f>
        <v>0</v>
      </c>
      <c r="BH496" s="113">
        <f>IF(N496="sníž. přenesená",J496,0)</f>
        <v>0</v>
      </c>
      <c r="BI496" s="113">
        <f>IF(N496="nulová",J496,0)</f>
        <v>0</v>
      </c>
      <c r="BJ496" s="17" t="s">
        <v>87</v>
      </c>
      <c r="BK496" s="113">
        <f>ROUND(I496*H496,2)</f>
        <v>0</v>
      </c>
      <c r="BL496" s="17" t="s">
        <v>134</v>
      </c>
      <c r="BM496" s="207" t="s">
        <v>703</v>
      </c>
    </row>
    <row r="497" spans="1:65" s="13" customFormat="1" ht="11.25">
      <c r="B497" s="208"/>
      <c r="C497" s="209"/>
      <c r="D497" s="210" t="s">
        <v>136</v>
      </c>
      <c r="E497" s="211" t="s">
        <v>1</v>
      </c>
      <c r="F497" s="212" t="s">
        <v>688</v>
      </c>
      <c r="G497" s="209"/>
      <c r="H497" s="213">
        <v>2636.88</v>
      </c>
      <c r="I497" s="214"/>
      <c r="J497" s="209"/>
      <c r="K497" s="209"/>
      <c r="L497" s="215"/>
      <c r="M497" s="216"/>
      <c r="N497" s="217"/>
      <c r="O497" s="217"/>
      <c r="P497" s="217"/>
      <c r="Q497" s="217"/>
      <c r="R497" s="217"/>
      <c r="S497" s="217"/>
      <c r="T497" s="218"/>
      <c r="AT497" s="219" t="s">
        <v>136</v>
      </c>
      <c r="AU497" s="219" t="s">
        <v>89</v>
      </c>
      <c r="AV497" s="13" t="s">
        <v>89</v>
      </c>
      <c r="AW497" s="13" t="s">
        <v>32</v>
      </c>
      <c r="AX497" s="13" t="s">
        <v>79</v>
      </c>
      <c r="AY497" s="219" t="s">
        <v>128</v>
      </c>
    </row>
    <row r="498" spans="1:65" s="14" customFormat="1" ht="11.25">
      <c r="B498" s="220"/>
      <c r="C498" s="221"/>
      <c r="D498" s="210" t="s">
        <v>136</v>
      </c>
      <c r="E498" s="222" t="s">
        <v>1</v>
      </c>
      <c r="F498" s="223" t="s">
        <v>139</v>
      </c>
      <c r="G498" s="221"/>
      <c r="H498" s="224">
        <v>2636.88</v>
      </c>
      <c r="I498" s="225"/>
      <c r="J498" s="221"/>
      <c r="K498" s="221"/>
      <c r="L498" s="226"/>
      <c r="M498" s="227"/>
      <c r="N498" s="228"/>
      <c r="O498" s="228"/>
      <c r="P498" s="228"/>
      <c r="Q498" s="228"/>
      <c r="R498" s="228"/>
      <c r="S498" s="228"/>
      <c r="T498" s="229"/>
      <c r="AT498" s="230" t="s">
        <v>136</v>
      </c>
      <c r="AU498" s="230" t="s">
        <v>89</v>
      </c>
      <c r="AV498" s="14" t="s">
        <v>134</v>
      </c>
      <c r="AW498" s="14" t="s">
        <v>32</v>
      </c>
      <c r="AX498" s="14" t="s">
        <v>87</v>
      </c>
      <c r="AY498" s="230" t="s">
        <v>128</v>
      </c>
    </row>
    <row r="499" spans="1:65" s="2" customFormat="1" ht="16.5" customHeight="1">
      <c r="A499" s="35"/>
      <c r="B499" s="36"/>
      <c r="C499" s="246" t="s">
        <v>704</v>
      </c>
      <c r="D499" s="246" t="s">
        <v>225</v>
      </c>
      <c r="E499" s="247" t="s">
        <v>705</v>
      </c>
      <c r="F499" s="248" t="s">
        <v>706</v>
      </c>
      <c r="G499" s="249" t="s">
        <v>133</v>
      </c>
      <c r="H499" s="250">
        <v>678.99699999999996</v>
      </c>
      <c r="I499" s="251"/>
      <c r="J499" s="252">
        <f>ROUND(I499*H499,2)</f>
        <v>0</v>
      </c>
      <c r="K499" s="248" t="s">
        <v>163</v>
      </c>
      <c r="L499" s="253"/>
      <c r="M499" s="254" t="s">
        <v>1</v>
      </c>
      <c r="N499" s="255" t="s">
        <v>44</v>
      </c>
      <c r="O499" s="72"/>
      <c r="P499" s="205">
        <f>O499*H499</f>
        <v>0</v>
      </c>
      <c r="Q499" s="205">
        <v>0.22</v>
      </c>
      <c r="R499" s="205">
        <f>Q499*H499</f>
        <v>149.37933999999998</v>
      </c>
      <c r="S499" s="205">
        <v>0</v>
      </c>
      <c r="T499" s="206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07" t="s">
        <v>210</v>
      </c>
      <c r="AT499" s="207" t="s">
        <v>225</v>
      </c>
      <c r="AU499" s="207" t="s">
        <v>89</v>
      </c>
      <c r="AY499" s="17" t="s">
        <v>128</v>
      </c>
      <c r="BE499" s="113">
        <f>IF(N499="základní",J499,0)</f>
        <v>0</v>
      </c>
      <c r="BF499" s="113">
        <f>IF(N499="snížená",J499,0)</f>
        <v>0</v>
      </c>
      <c r="BG499" s="113">
        <f>IF(N499="zákl. přenesená",J499,0)</f>
        <v>0</v>
      </c>
      <c r="BH499" s="113">
        <f>IF(N499="sníž. přenesená",J499,0)</f>
        <v>0</v>
      </c>
      <c r="BI499" s="113">
        <f>IF(N499="nulová",J499,0)</f>
        <v>0</v>
      </c>
      <c r="BJ499" s="17" t="s">
        <v>87</v>
      </c>
      <c r="BK499" s="113">
        <f>ROUND(I499*H499,2)</f>
        <v>0</v>
      </c>
      <c r="BL499" s="17" t="s">
        <v>134</v>
      </c>
      <c r="BM499" s="207" t="s">
        <v>707</v>
      </c>
    </row>
    <row r="500" spans="1:65" s="13" customFormat="1" ht="11.25">
      <c r="B500" s="208"/>
      <c r="C500" s="209"/>
      <c r="D500" s="210" t="s">
        <v>136</v>
      </c>
      <c r="E500" s="211" t="s">
        <v>1</v>
      </c>
      <c r="F500" s="212" t="s">
        <v>708</v>
      </c>
      <c r="G500" s="209"/>
      <c r="H500" s="213">
        <v>678.99699999999996</v>
      </c>
      <c r="I500" s="214"/>
      <c r="J500" s="209"/>
      <c r="K500" s="209"/>
      <c r="L500" s="215"/>
      <c r="M500" s="216"/>
      <c r="N500" s="217"/>
      <c r="O500" s="217"/>
      <c r="P500" s="217"/>
      <c r="Q500" s="217"/>
      <c r="R500" s="217"/>
      <c r="S500" s="217"/>
      <c r="T500" s="218"/>
      <c r="AT500" s="219" t="s">
        <v>136</v>
      </c>
      <c r="AU500" s="219" t="s">
        <v>89</v>
      </c>
      <c r="AV500" s="13" t="s">
        <v>89</v>
      </c>
      <c r="AW500" s="13" t="s">
        <v>32</v>
      </c>
      <c r="AX500" s="13" t="s">
        <v>79</v>
      </c>
      <c r="AY500" s="219" t="s">
        <v>128</v>
      </c>
    </row>
    <row r="501" spans="1:65" s="14" customFormat="1" ht="11.25">
      <c r="B501" s="220"/>
      <c r="C501" s="221"/>
      <c r="D501" s="210" t="s">
        <v>136</v>
      </c>
      <c r="E501" s="222" t="s">
        <v>1</v>
      </c>
      <c r="F501" s="223" t="s">
        <v>139</v>
      </c>
      <c r="G501" s="221"/>
      <c r="H501" s="224">
        <v>678.99699999999996</v>
      </c>
      <c r="I501" s="225"/>
      <c r="J501" s="221"/>
      <c r="K501" s="221"/>
      <c r="L501" s="226"/>
      <c r="M501" s="227"/>
      <c r="N501" s="228"/>
      <c r="O501" s="228"/>
      <c r="P501" s="228"/>
      <c r="Q501" s="228"/>
      <c r="R501" s="228"/>
      <c r="S501" s="228"/>
      <c r="T501" s="229"/>
      <c r="AT501" s="230" t="s">
        <v>136</v>
      </c>
      <c r="AU501" s="230" t="s">
        <v>89</v>
      </c>
      <c r="AV501" s="14" t="s">
        <v>134</v>
      </c>
      <c r="AW501" s="14" t="s">
        <v>32</v>
      </c>
      <c r="AX501" s="14" t="s">
        <v>87</v>
      </c>
      <c r="AY501" s="230" t="s">
        <v>128</v>
      </c>
    </row>
    <row r="502" spans="1:65" s="2" customFormat="1" ht="16.5" customHeight="1">
      <c r="A502" s="35"/>
      <c r="B502" s="36"/>
      <c r="C502" s="246" t="s">
        <v>709</v>
      </c>
      <c r="D502" s="246" t="s">
        <v>225</v>
      </c>
      <c r="E502" s="247" t="s">
        <v>255</v>
      </c>
      <c r="F502" s="248" t="s">
        <v>256</v>
      </c>
      <c r="G502" s="249" t="s">
        <v>133</v>
      </c>
      <c r="H502" s="250">
        <v>2636.88</v>
      </c>
      <c r="I502" s="251"/>
      <c r="J502" s="252">
        <f>ROUND(I502*H502,2)</f>
        <v>0</v>
      </c>
      <c r="K502" s="248" t="s">
        <v>1</v>
      </c>
      <c r="L502" s="253"/>
      <c r="M502" s="254" t="s">
        <v>1</v>
      </c>
      <c r="N502" s="255" t="s">
        <v>44</v>
      </c>
      <c r="O502" s="72"/>
      <c r="P502" s="205">
        <f>O502*H502</f>
        <v>0</v>
      </c>
      <c r="Q502" s="205">
        <v>0</v>
      </c>
      <c r="R502" s="205">
        <f>Q502*H502</f>
        <v>0</v>
      </c>
      <c r="S502" s="205">
        <v>0</v>
      </c>
      <c r="T502" s="206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7" t="s">
        <v>210</v>
      </c>
      <c r="AT502" s="207" t="s">
        <v>225</v>
      </c>
      <c r="AU502" s="207" t="s">
        <v>89</v>
      </c>
      <c r="AY502" s="17" t="s">
        <v>128</v>
      </c>
      <c r="BE502" s="113">
        <f>IF(N502="základní",J502,0)</f>
        <v>0</v>
      </c>
      <c r="BF502" s="113">
        <f>IF(N502="snížená",J502,0)</f>
        <v>0</v>
      </c>
      <c r="BG502" s="113">
        <f>IF(N502="zákl. přenesená",J502,0)</f>
        <v>0</v>
      </c>
      <c r="BH502" s="113">
        <f>IF(N502="sníž. přenesená",J502,0)</f>
        <v>0</v>
      </c>
      <c r="BI502" s="113">
        <f>IF(N502="nulová",J502,0)</f>
        <v>0</v>
      </c>
      <c r="BJ502" s="17" t="s">
        <v>87</v>
      </c>
      <c r="BK502" s="113">
        <f>ROUND(I502*H502,2)</f>
        <v>0</v>
      </c>
      <c r="BL502" s="17" t="s">
        <v>134</v>
      </c>
      <c r="BM502" s="207" t="s">
        <v>710</v>
      </c>
    </row>
    <row r="503" spans="1:65" s="13" customFormat="1" ht="11.25">
      <c r="B503" s="208"/>
      <c r="C503" s="209"/>
      <c r="D503" s="210" t="s">
        <v>136</v>
      </c>
      <c r="E503" s="211" t="s">
        <v>1</v>
      </c>
      <c r="F503" s="212" t="s">
        <v>688</v>
      </c>
      <c r="G503" s="209"/>
      <c r="H503" s="213">
        <v>2636.88</v>
      </c>
      <c r="I503" s="214"/>
      <c r="J503" s="209"/>
      <c r="K503" s="209"/>
      <c r="L503" s="215"/>
      <c r="M503" s="216"/>
      <c r="N503" s="217"/>
      <c r="O503" s="217"/>
      <c r="P503" s="217"/>
      <c r="Q503" s="217"/>
      <c r="R503" s="217"/>
      <c r="S503" s="217"/>
      <c r="T503" s="218"/>
      <c r="AT503" s="219" t="s">
        <v>136</v>
      </c>
      <c r="AU503" s="219" t="s">
        <v>89</v>
      </c>
      <c r="AV503" s="13" t="s">
        <v>89</v>
      </c>
      <c r="AW503" s="13" t="s">
        <v>32</v>
      </c>
      <c r="AX503" s="13" t="s">
        <v>79</v>
      </c>
      <c r="AY503" s="219" t="s">
        <v>128</v>
      </c>
    </row>
    <row r="504" spans="1:65" s="14" customFormat="1" ht="11.25">
      <c r="B504" s="220"/>
      <c r="C504" s="221"/>
      <c r="D504" s="210" t="s">
        <v>136</v>
      </c>
      <c r="E504" s="222" t="s">
        <v>1</v>
      </c>
      <c r="F504" s="223" t="s">
        <v>139</v>
      </c>
      <c r="G504" s="221"/>
      <c r="H504" s="224">
        <v>2636.88</v>
      </c>
      <c r="I504" s="225"/>
      <c r="J504" s="221"/>
      <c r="K504" s="221"/>
      <c r="L504" s="226"/>
      <c r="M504" s="227"/>
      <c r="N504" s="228"/>
      <c r="O504" s="228"/>
      <c r="P504" s="228"/>
      <c r="Q504" s="228"/>
      <c r="R504" s="228"/>
      <c r="S504" s="228"/>
      <c r="T504" s="229"/>
      <c r="AT504" s="230" t="s">
        <v>136</v>
      </c>
      <c r="AU504" s="230" t="s">
        <v>89</v>
      </c>
      <c r="AV504" s="14" t="s">
        <v>134</v>
      </c>
      <c r="AW504" s="14" t="s">
        <v>32</v>
      </c>
      <c r="AX504" s="14" t="s">
        <v>87</v>
      </c>
      <c r="AY504" s="230" t="s">
        <v>128</v>
      </c>
    </row>
    <row r="505" spans="1:65" s="2" customFormat="1" ht="16.5" customHeight="1">
      <c r="A505" s="35"/>
      <c r="B505" s="36"/>
      <c r="C505" s="246" t="s">
        <v>711</v>
      </c>
      <c r="D505" s="246" t="s">
        <v>225</v>
      </c>
      <c r="E505" s="247" t="s">
        <v>712</v>
      </c>
      <c r="F505" s="248" t="s">
        <v>713</v>
      </c>
      <c r="G505" s="249" t="s">
        <v>382</v>
      </c>
      <c r="H505" s="250">
        <v>22.632999999999999</v>
      </c>
      <c r="I505" s="251"/>
      <c r="J505" s="252">
        <f>ROUND(I505*H505,2)</f>
        <v>0</v>
      </c>
      <c r="K505" s="248" t="s">
        <v>163</v>
      </c>
      <c r="L505" s="253"/>
      <c r="M505" s="254" t="s">
        <v>1</v>
      </c>
      <c r="N505" s="255" t="s">
        <v>44</v>
      </c>
      <c r="O505" s="72"/>
      <c r="P505" s="205">
        <f>O505*H505</f>
        <v>0</v>
      </c>
      <c r="Q505" s="205">
        <v>1E-3</v>
      </c>
      <c r="R505" s="205">
        <f>Q505*H505</f>
        <v>2.2633E-2</v>
      </c>
      <c r="S505" s="205">
        <v>0</v>
      </c>
      <c r="T505" s="206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7" t="s">
        <v>210</v>
      </c>
      <c r="AT505" s="207" t="s">
        <v>225</v>
      </c>
      <c r="AU505" s="207" t="s">
        <v>89</v>
      </c>
      <c r="AY505" s="17" t="s">
        <v>128</v>
      </c>
      <c r="BE505" s="113">
        <f>IF(N505="základní",J505,0)</f>
        <v>0</v>
      </c>
      <c r="BF505" s="113">
        <f>IF(N505="snížená",J505,0)</f>
        <v>0</v>
      </c>
      <c r="BG505" s="113">
        <f>IF(N505="zákl. přenesená",J505,0)</f>
        <v>0</v>
      </c>
      <c r="BH505" s="113">
        <f>IF(N505="sníž. přenesená",J505,0)</f>
        <v>0</v>
      </c>
      <c r="BI505" s="113">
        <f>IF(N505="nulová",J505,0)</f>
        <v>0</v>
      </c>
      <c r="BJ505" s="17" t="s">
        <v>87</v>
      </c>
      <c r="BK505" s="113">
        <f>ROUND(I505*H505,2)</f>
        <v>0</v>
      </c>
      <c r="BL505" s="17" t="s">
        <v>134</v>
      </c>
      <c r="BM505" s="207" t="s">
        <v>714</v>
      </c>
    </row>
    <row r="506" spans="1:65" s="13" customFormat="1" ht="11.25">
      <c r="B506" s="208"/>
      <c r="C506" s="209"/>
      <c r="D506" s="210" t="s">
        <v>136</v>
      </c>
      <c r="E506" s="211" t="s">
        <v>1</v>
      </c>
      <c r="F506" s="212" t="s">
        <v>715</v>
      </c>
      <c r="G506" s="209"/>
      <c r="H506" s="213">
        <v>22.632999999999999</v>
      </c>
      <c r="I506" s="214"/>
      <c r="J506" s="209"/>
      <c r="K506" s="209"/>
      <c r="L506" s="215"/>
      <c r="M506" s="216"/>
      <c r="N506" s="217"/>
      <c r="O506" s="217"/>
      <c r="P506" s="217"/>
      <c r="Q506" s="217"/>
      <c r="R506" s="217"/>
      <c r="S506" s="217"/>
      <c r="T506" s="218"/>
      <c r="AT506" s="219" t="s">
        <v>136</v>
      </c>
      <c r="AU506" s="219" t="s">
        <v>89</v>
      </c>
      <c r="AV506" s="13" t="s">
        <v>89</v>
      </c>
      <c r="AW506" s="13" t="s">
        <v>32</v>
      </c>
      <c r="AX506" s="13" t="s">
        <v>79</v>
      </c>
      <c r="AY506" s="219" t="s">
        <v>128</v>
      </c>
    </row>
    <row r="507" spans="1:65" s="14" customFormat="1" ht="11.25">
      <c r="B507" s="220"/>
      <c r="C507" s="221"/>
      <c r="D507" s="210" t="s">
        <v>136</v>
      </c>
      <c r="E507" s="222" t="s">
        <v>1</v>
      </c>
      <c r="F507" s="223" t="s">
        <v>139</v>
      </c>
      <c r="G507" s="221"/>
      <c r="H507" s="224">
        <v>22.632999999999999</v>
      </c>
      <c r="I507" s="225"/>
      <c r="J507" s="221"/>
      <c r="K507" s="221"/>
      <c r="L507" s="226"/>
      <c r="M507" s="227"/>
      <c r="N507" s="228"/>
      <c r="O507" s="228"/>
      <c r="P507" s="228"/>
      <c r="Q507" s="228"/>
      <c r="R507" s="228"/>
      <c r="S507" s="228"/>
      <c r="T507" s="229"/>
      <c r="AT507" s="230" t="s">
        <v>136</v>
      </c>
      <c r="AU507" s="230" t="s">
        <v>89</v>
      </c>
      <c r="AV507" s="14" t="s">
        <v>134</v>
      </c>
      <c r="AW507" s="14" t="s">
        <v>32</v>
      </c>
      <c r="AX507" s="14" t="s">
        <v>87</v>
      </c>
      <c r="AY507" s="230" t="s">
        <v>128</v>
      </c>
    </row>
    <row r="508" spans="1:65" s="12" customFormat="1" ht="22.9" customHeight="1">
      <c r="B508" s="180"/>
      <c r="C508" s="181"/>
      <c r="D508" s="182" t="s">
        <v>78</v>
      </c>
      <c r="E508" s="194" t="s">
        <v>157</v>
      </c>
      <c r="F508" s="194" t="s">
        <v>158</v>
      </c>
      <c r="G508" s="181"/>
      <c r="H508" s="181"/>
      <c r="I508" s="184"/>
      <c r="J508" s="195">
        <f>BK508</f>
        <v>0</v>
      </c>
      <c r="K508" s="181"/>
      <c r="L508" s="186"/>
      <c r="M508" s="187"/>
      <c r="N508" s="188"/>
      <c r="O508" s="188"/>
      <c r="P508" s="189">
        <f>P509</f>
        <v>0</v>
      </c>
      <c r="Q508" s="188"/>
      <c r="R508" s="189">
        <f>R509</f>
        <v>0</v>
      </c>
      <c r="S508" s="188"/>
      <c r="T508" s="190">
        <f>T509</f>
        <v>0</v>
      </c>
      <c r="AR508" s="191" t="s">
        <v>87</v>
      </c>
      <c r="AT508" s="192" t="s">
        <v>78</v>
      </c>
      <c r="AU508" s="192" t="s">
        <v>87</v>
      </c>
      <c r="AY508" s="191" t="s">
        <v>128</v>
      </c>
      <c r="BK508" s="193">
        <f>BK509</f>
        <v>0</v>
      </c>
    </row>
    <row r="509" spans="1:65" s="2" customFormat="1" ht="24">
      <c r="A509" s="35"/>
      <c r="B509" s="36"/>
      <c r="C509" s="196" t="s">
        <v>716</v>
      </c>
      <c r="D509" s="196" t="s">
        <v>130</v>
      </c>
      <c r="E509" s="197" t="s">
        <v>160</v>
      </c>
      <c r="F509" s="198" t="s">
        <v>161</v>
      </c>
      <c r="G509" s="199" t="s">
        <v>162</v>
      </c>
      <c r="H509" s="200">
        <v>937.41200000000003</v>
      </c>
      <c r="I509" s="201"/>
      <c r="J509" s="202">
        <f>ROUND(I509*H509,2)</f>
        <v>0</v>
      </c>
      <c r="K509" s="198" t="s">
        <v>163</v>
      </c>
      <c r="L509" s="38"/>
      <c r="M509" s="231" t="s">
        <v>1</v>
      </c>
      <c r="N509" s="232" t="s">
        <v>44</v>
      </c>
      <c r="O509" s="233"/>
      <c r="P509" s="234">
        <f>O509*H509</f>
        <v>0</v>
      </c>
      <c r="Q509" s="234">
        <v>0</v>
      </c>
      <c r="R509" s="234">
        <f>Q509*H509</f>
        <v>0</v>
      </c>
      <c r="S509" s="234">
        <v>0</v>
      </c>
      <c r="T509" s="235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7" t="s">
        <v>134</v>
      </c>
      <c r="AT509" s="207" t="s">
        <v>130</v>
      </c>
      <c r="AU509" s="207" t="s">
        <v>89</v>
      </c>
      <c r="AY509" s="17" t="s">
        <v>128</v>
      </c>
      <c r="BE509" s="113">
        <f>IF(N509="základní",J509,0)</f>
        <v>0</v>
      </c>
      <c r="BF509" s="113">
        <f>IF(N509="snížená",J509,0)</f>
        <v>0</v>
      </c>
      <c r="BG509" s="113">
        <f>IF(N509="zákl. přenesená",J509,0)</f>
        <v>0</v>
      </c>
      <c r="BH509" s="113">
        <f>IF(N509="sníž. přenesená",J509,0)</f>
        <v>0</v>
      </c>
      <c r="BI509" s="113">
        <f>IF(N509="nulová",J509,0)</f>
        <v>0</v>
      </c>
      <c r="BJ509" s="17" t="s">
        <v>87</v>
      </c>
      <c r="BK509" s="113">
        <f>ROUND(I509*H509,2)</f>
        <v>0</v>
      </c>
      <c r="BL509" s="17" t="s">
        <v>134</v>
      </c>
      <c r="BM509" s="207" t="s">
        <v>717</v>
      </c>
    </row>
    <row r="510" spans="1:65" s="2" customFormat="1" ht="6.95" customHeight="1">
      <c r="A510" s="35"/>
      <c r="B510" s="55"/>
      <c r="C510" s="56"/>
      <c r="D510" s="56"/>
      <c r="E510" s="56"/>
      <c r="F510" s="56"/>
      <c r="G510" s="56"/>
      <c r="H510" s="56"/>
      <c r="I510" s="56"/>
      <c r="J510" s="56"/>
      <c r="K510" s="56"/>
      <c r="L510" s="38"/>
      <c r="M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</row>
  </sheetData>
  <sheetProtection algorithmName="SHA-512" hashValue="CM5HELI50qzKn3AjvPcXjmYPnzFYgnANYsk4lc2+pnkkWfJWyK0/rjeadFj2r9W/4dCoq8y0V8L33y66VQG8cA==" saltValue="DveyUvOiapWvs49jqbOaK3FhAhQHUvwewLAxdQzOppU1UNViaNOIkr2oI5FJr4un9ucVwTyiqtVBmcsFJEQ5+g==" spinCount="100000" sheet="1" objects="1" scenarios="1" formatColumns="0" formatRows="0" autoFilter="0"/>
  <autoFilter ref="C126:K50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02 - SO 07 TERÉN</vt:lpstr>
      <vt:lpstr>03 - SO 07 SADOVÉ ÚPRAVY</vt:lpstr>
      <vt:lpstr>'02 - SO 07 TERÉN'!Názvy_tisku</vt:lpstr>
      <vt:lpstr>'03 - SO 07 SADOVÉ ÚPRAVY'!Názvy_tisku</vt:lpstr>
      <vt:lpstr>'Rekapitulace stavby'!Názvy_tisku</vt:lpstr>
      <vt:lpstr>'02 - SO 07 TERÉN'!Oblast_tisku</vt:lpstr>
      <vt:lpstr>'03 - SO 07 SADOVÉ ÚPRAVY'!Oblast_tisku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DESKTOP-U7DN9O0\Magda</dc:creator>
  <cp:lastModifiedBy>Jochimová Lenka</cp:lastModifiedBy>
  <dcterms:created xsi:type="dcterms:W3CDTF">2022-01-19T09:31:24Z</dcterms:created>
  <dcterms:modified xsi:type="dcterms:W3CDTF">2022-01-19T09:39:23Z</dcterms:modified>
</cp:coreProperties>
</file>